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'FattureTempi'!$A$1:$AG$212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<sst xmlns="http://schemas.openxmlformats.org/spreadsheetml/2006/main" count="2672" uniqueCount="492">
  <si>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</si>
  <si>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</si>
  <si>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</si>
  <si>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</si>
  <si>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</si>
  <si>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</si>
  <si>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</si>
  <si>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</si>
  <si>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</si>
  <si>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</si>
  <si>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</si>
  <si>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</si>
  <si>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</si>
  <si>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</si>
  <si>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</si>
  <si>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</si>
  <si>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</si>
  <si>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</si>
  <si>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</si>
  <si>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</si>
  <si>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</si>
  <si>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</si>
  <si>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</si>
  <si>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</si>
  <si>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</si>
  <si>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</si>
  <si>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</si>
  <si>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</si>
  <si>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</si>
  <si>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</si>
  <si>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</si>
  <si>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</si>
  <si>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</si>
  <si>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</si>
  <si>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</si>
  <si>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</si>
  <si>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</si>
  <si>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</si>
  <si>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</si>
  <si>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</si>
  <si>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</si>
  <si>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</si>
  <si>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</si>
  <si>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</si>
  <si>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</si>
  <si>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</si>
  <si>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</si>
  <si>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</si>
  <si>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</si>
  <si>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</si>
  <si>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</si>
  <si>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</si>
  <si>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</si>
  <si>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</si>
  <si>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</si>
  <si>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</si>
  <si>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</si>
  <si>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</si>
  <si>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</si>
  <si>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</si>
  <si>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</si>
  <si>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</si>
  <si>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</si>
  <si>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</si>
  <si>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</si>
  <si>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</si>
  <si>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</si>
  <si>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</si>
  <si>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</si>
  <si>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</si>
  <si>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</si>
  <si>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</si>
  <si>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</si>
  <si>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</si>
  <si>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</si>
  <si>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</si>
  <si>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</si>
  <si>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</si>
  <si>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</si>
  <si>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</si>
  <si>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</si>
  <si>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</si>
  <si>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</si>
  <si>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</si>
  <si>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</si>
  <si>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</si>
  <si>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</si>
  <si>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</si>
  <si>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</si>
  <si>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</si>
  <si>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</si>
  <si>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</si>
  <si>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</si>
  <si>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</si>
  <si>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</si>
  <si>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</si>
  <si>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</si>
  <si>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</si>
  <si>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</si>
  <si>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</si>
  <si>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</si>
  <si>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</si>
  <si>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</si>
  <si>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</si>
  <si>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</si>
  <si>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</si>
  <si>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</si>
  <si>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</si>
  <si>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</si>
  <si>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</si>
  <si>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</si>
  <si>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</si>
  <si>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Turri</t>
  </si>
  <si>
    <t>Tempestività dei Pagamenti - Elenco Fatture Pagate - Periodo 01/10/2020 - 31/12/2020</t>
  </si>
  <si>
    <t>29/09/2020</t>
  </si>
  <si>
    <t>23/A</t>
  </si>
  <si>
    <t>21/09/2020</t>
  </si>
  <si>
    <t>Assistenza Annuale Sito Internet (Anno 2019/2020)  -  CIG: Z0328F23DF</t>
  </si>
  <si>
    <t>NO</t>
  </si>
  <si>
    <t>Z0328F23DF</t>
  </si>
  <si>
    <t>28/09/2020</t>
  </si>
  <si>
    <t>01148590951</t>
  </si>
  <si>
    <t>UFFICIO FINANZIARIO</t>
  </si>
  <si>
    <t>30/09/2020</t>
  </si>
  <si>
    <t>13/10/2020</t>
  </si>
  <si>
    <t>28/10/2020</t>
  </si>
  <si>
    <t>06/10/2020</t>
  </si>
  <si>
    <t>28/PA</t>
  </si>
  <si>
    <t>Lavori di efficientamento energetico dell'edificio adibito a scuola dell'infanzia (Finanziamento ai sensi dell'art. 1, commi 29-37 della legge 27 dicembre 2019, n. 160, legge di bilancio 2020).Approvazione del verbale di gara, della proposta di aggiudicaz</t>
  </si>
  <si>
    <t>SI</t>
  </si>
  <si>
    <t>84322321FA</t>
  </si>
  <si>
    <t>01/10/2020</t>
  </si>
  <si>
    <t>00652150954</t>
  </si>
  <si>
    <t/>
  </si>
  <si>
    <t>UFFICIO TECNICO</t>
  </si>
  <si>
    <t>31/10/2020</t>
  </si>
  <si>
    <t>P0010713</t>
  </si>
  <si>
    <t>CONTRIBUTO AMBIENTALE CONAI ASSOLTO</t>
  </si>
  <si>
    <t>Z312E8B9AB</t>
  </si>
  <si>
    <t>08/10/2020</t>
  </si>
  <si>
    <t>07491520156</t>
  </si>
  <si>
    <t>07/11/2020</t>
  </si>
  <si>
    <t>20/10/2020</t>
  </si>
  <si>
    <t>80/001</t>
  </si>
  <si>
    <t>07/10/2020</t>
  </si>
  <si>
    <t>LAVORI MANUTENZIONE STRADE ESTERNE STRADA VICINALE CRUXI [Ex.Imp. 2019/544] (Somma Impegnate nell'Esercizio 2019 da riscrivere nell'Esercizio 2020)</t>
  </si>
  <si>
    <t>8115588B12</t>
  </si>
  <si>
    <t>02908030923</t>
  </si>
  <si>
    <t>15/10/2020</t>
  </si>
  <si>
    <t>06/11/2020</t>
  </si>
  <si>
    <t>25</t>
  </si>
  <si>
    <t>09/10/2020</t>
  </si>
  <si>
    <t>Manutenzione straordinaria Strada rurale Genuri - Ussaramanna Programma di Sviluppo Rurale 2014-2020  Reg (UE) n. 1305/2013  Misura 4 "Investimenti in immobilizzazioni materiali"  - AFFIDAMENTO INCARICO PROFESSIONALE (F87H18002390002) (EX. NUM 440 - IMP.</t>
  </si>
  <si>
    <t>Z8E24A5EC8</t>
  </si>
  <si>
    <t>12/10/2020</t>
  </si>
  <si>
    <t>03527600922</t>
  </si>
  <si>
    <t>11/11/2020</t>
  </si>
  <si>
    <t>FATTPA 16_20</t>
  </si>
  <si>
    <t>PSR 14 20 Int 431 Migl infrast rurali sviluppo sett agroforestale investimenti volti a migliorare condizioni di viabilita Strade Com TurriGonnoscodinaGenuriUssaramanna STATO FINALE</t>
  </si>
  <si>
    <t>804285778E</t>
  </si>
  <si>
    <t>01155230913</t>
  </si>
  <si>
    <t>08/11/2020</t>
  </si>
  <si>
    <t>81/001</t>
  </si>
  <si>
    <t>LAVORI MANUTENZIONE STRADE ESTERNE STRADA VICINALE CRUXI [Ex.Imp. 2019/546] (Somma Impegnate nell'Esercizio 2019 da riscrivere nell'Esercizio 2020)</t>
  </si>
  <si>
    <t>22/10/2020</t>
  </si>
  <si>
    <t>004064827074</t>
  </si>
  <si>
    <t>Descrizione Contratto CONSIPEE17_7_VAR</t>
  </si>
  <si>
    <t>Z4D2BB7827</t>
  </si>
  <si>
    <t>06655971007</t>
  </si>
  <si>
    <t>004064827072</t>
  </si>
  <si>
    <t>004064827071</t>
  </si>
  <si>
    <t>004064827070</t>
  </si>
  <si>
    <t>004064827069</t>
  </si>
  <si>
    <t>004064827068</t>
  </si>
  <si>
    <t>004064827066</t>
  </si>
  <si>
    <t>004064827064</t>
  </si>
  <si>
    <t>004064827073</t>
  </si>
  <si>
    <t>004064827065</t>
  </si>
  <si>
    <t>004064827063</t>
  </si>
  <si>
    <t>004064827067</t>
  </si>
  <si>
    <t>27/10/2020</t>
  </si>
  <si>
    <t>8R00168513</t>
  </si>
  <si>
    <t>14/10/2020</t>
  </si>
  <si>
    <t>6BIM 2020</t>
  </si>
  <si>
    <t>Z6C2C3C557</t>
  </si>
  <si>
    <t>19/10/2020</t>
  </si>
  <si>
    <t>00488410010</t>
  </si>
  <si>
    <t>18/11/2020</t>
  </si>
  <si>
    <t>8R00167901</t>
  </si>
  <si>
    <t>8R00167440</t>
  </si>
  <si>
    <t>27/A</t>
  </si>
  <si>
    <t>17/10/2020</t>
  </si>
  <si>
    <t>Affidamento servizio di attivazione e gestione pagina Facebook (Anno 2020-2021) - CIG ZDF2E9C045</t>
  </si>
  <si>
    <t>ZDF2E9C045</t>
  </si>
  <si>
    <t>03/11/2020</t>
  </si>
  <si>
    <t>72</t>
  </si>
  <si>
    <t>29/10/2020</t>
  </si>
  <si>
    <t>fornitura bibliotecca comunale decreto franceschini</t>
  </si>
  <si>
    <t>Z8C2E74907</t>
  </si>
  <si>
    <t>30/10/2020</t>
  </si>
  <si>
    <t>02679990925</t>
  </si>
  <si>
    <t>SERVIZI SOCIALI</t>
  </si>
  <si>
    <t>02/11/2020</t>
  </si>
  <si>
    <t>29/11/2020</t>
  </si>
  <si>
    <t>130</t>
  </si>
  <si>
    <t>21/10/2020</t>
  </si>
  <si>
    <t>DETTAGLIO FORNITURA COME DA DDT N°0034 ALLEGATO ALLA PRESENTE</t>
  </si>
  <si>
    <t>ZAB2E7488F</t>
  </si>
  <si>
    <t>03546740923</t>
  </si>
  <si>
    <t>21/11/2020</t>
  </si>
  <si>
    <t>82</t>
  </si>
  <si>
    <t>Attività estive "Campo Scuola Nuoto "2020. Affidamento diretto ai sensi dell'art. 36, comma 2, lett. a) del D.Lgs. 50/2016 CIG: [ Z202E2F858 ] - Impegno di spesa.</t>
  </si>
  <si>
    <t>Z202E2F858</t>
  </si>
  <si>
    <t>16/10/2020</t>
  </si>
  <si>
    <t>01121360950</t>
  </si>
  <si>
    <t>15/11/2020</t>
  </si>
  <si>
    <t>V/19</t>
  </si>
  <si>
    <t>26/10/2020</t>
  </si>
  <si>
    <t>CONTRIBUTO R.A.S.PER SISTEMA VIDEOSORV. [Ex.Imp. 2019/594] (Somma Impegnate nell'Esercizio 2019 da riscrivere nell'Esercizio 2020)</t>
  </si>
  <si>
    <t>03599110925</t>
  </si>
  <si>
    <t>25/11/2020</t>
  </si>
  <si>
    <t>04/11/2020</t>
  </si>
  <si>
    <t>33/PA</t>
  </si>
  <si>
    <t>27/11/2020</t>
  </si>
  <si>
    <t>252/2020</t>
  </si>
  <si>
    <t>05/10/2020</t>
  </si>
  <si>
    <t>Impegno di spesa per servizi e acquisti di materiale duraturo e di consumo per uffici, mezzi meccanici, strade, verde pubblico ed edifici comunali.</t>
  </si>
  <si>
    <t>02546340924</t>
  </si>
  <si>
    <t>PJ03046056</t>
  </si>
  <si>
    <t>Fornitura di carburanti per autotrazione mediante fuel card. Affidamento tramite adesione Accordo Quadro CONSIP alla Ditta KUWAIT PETROLEUM ITALIA S.P.A.                   CIG: ZC708D27DE</t>
  </si>
  <si>
    <t>ZC708D27DE</t>
  </si>
  <si>
    <t>00891951006</t>
  </si>
  <si>
    <t>A20020201000035728</t>
  </si>
  <si>
    <t>Fornitura mediante contratto di noleggio di fotocopiatore multifunzione Affidamento servizio tramite convenzione CONSIP alla Ditta Olivetti CIG (Z2B2C5EA88)</t>
  </si>
  <si>
    <t>Z2B2C5EA88</t>
  </si>
  <si>
    <t>02/10/2020</t>
  </si>
  <si>
    <t>02298700010</t>
  </si>
  <si>
    <t>01/11/2020</t>
  </si>
  <si>
    <t>05/11/2020</t>
  </si>
  <si>
    <t>FATTPA 128_20</t>
  </si>
  <si>
    <t>SERVIZIO DI MANUTENZIONE ORDINARIA TRIENNALE DELLE AREE COMUNALI ADIBITE A VERDE PUBBLICO  Aggiudicazione definitiva e affidamento alla Ditta Servizi Ecologici 2000 Soc. Coop. CIG. ZF927D42AD</t>
  </si>
  <si>
    <t>ZF927D42AD</t>
  </si>
  <si>
    <t>00650350952</t>
  </si>
  <si>
    <t>12/11/2020</t>
  </si>
  <si>
    <t>4/A</t>
  </si>
  <si>
    <t>Z082D19A50</t>
  </si>
  <si>
    <t>01345500928</t>
  </si>
  <si>
    <t>84/FE</t>
  </si>
  <si>
    <t>DETERMINA RST    Numero 62 del 07/05/2018</t>
  </si>
  <si>
    <t>Z7D237B256</t>
  </si>
  <si>
    <t>03421490925</t>
  </si>
  <si>
    <t>10/11/2020</t>
  </si>
  <si>
    <t>26/11/2020</t>
  </si>
  <si>
    <t>ZC52AEDD6B</t>
  </si>
  <si>
    <t>004072089434</t>
  </si>
  <si>
    <t>09/11/2020</t>
  </si>
  <si>
    <t>14/11/2020</t>
  </si>
  <si>
    <t>09/12/2020</t>
  </si>
  <si>
    <t>004072089433</t>
  </si>
  <si>
    <t>004072089432</t>
  </si>
  <si>
    <t>004072089430</t>
  </si>
  <si>
    <t>004072089429</t>
  </si>
  <si>
    <t>004072089428</t>
  </si>
  <si>
    <t>004072089426</t>
  </si>
  <si>
    <t>004072089425</t>
  </si>
  <si>
    <t>004072089424</t>
  </si>
  <si>
    <t>004072089431</t>
  </si>
  <si>
    <t>004072089427</t>
  </si>
  <si>
    <t>17/11/2020</t>
  </si>
  <si>
    <t>V/25</t>
  </si>
  <si>
    <t>LLavori di realizzazione impianto di videosorveglianza del centro abitato.Lavori  complementari utilizzo economie</t>
  </si>
  <si>
    <t>ZED2F214A4</t>
  </si>
  <si>
    <t>19/11/2020</t>
  </si>
  <si>
    <t>FPA 24/20</t>
  </si>
  <si>
    <t>Costituzione Fondo risorse decentrate e atti collegati - annualità 2020</t>
  </si>
  <si>
    <t>Z322A49A57</t>
  </si>
  <si>
    <t>01232210953</t>
  </si>
  <si>
    <t>UFFICIO AMMINISTRATIVO</t>
  </si>
  <si>
    <t>05/12/2020</t>
  </si>
  <si>
    <t>0002102309</t>
  </si>
  <si>
    <t>FATT. IVA SPLIT P.</t>
  </si>
  <si>
    <t>Z4D2A4AB6C</t>
  </si>
  <si>
    <t>03139650984</t>
  </si>
  <si>
    <t>20/11/2020</t>
  </si>
  <si>
    <t>FE  000155</t>
  </si>
  <si>
    <t>13/11/2020</t>
  </si>
  <si>
    <t>VENDITA Compenso SIAE, Eco-Contributo RAEE, Pile e Accumulatori e Contributo Conai Assolti ove dovuti</t>
  </si>
  <si>
    <t>Z822E74946</t>
  </si>
  <si>
    <t>16/11/2020</t>
  </si>
  <si>
    <t>01289590927</t>
  </si>
  <si>
    <t>16/12/2020</t>
  </si>
  <si>
    <t>24/11/2020</t>
  </si>
  <si>
    <t>FATTPA 41_20</t>
  </si>
  <si>
    <t>Affidamento incarico professionale di progettazione, direzione lavori e coordinamento sicurezza dei lavori di Realizzazione impianto di videosorveglianza del centro abitato.  POR FESR 2014-2020 - Obiettivo Tematico 2  Azione 2.2.2 - Intervento "Rete [Ex.I</t>
  </si>
  <si>
    <t>ZB428704F1</t>
  </si>
  <si>
    <t>01065130955</t>
  </si>
  <si>
    <t>51</t>
  </si>
  <si>
    <t>Lavori di manutenzione straordinaria del cimitero comunale</t>
  </si>
  <si>
    <t>05531190873</t>
  </si>
  <si>
    <t>20/12/2020</t>
  </si>
  <si>
    <t>285/PA</t>
  </si>
  <si>
    <t>SERVIZIO DI GESTIONE DEL CANTIERE OCCUPAZIONE ANNUALITA' 2020. Approvazione del verbale di gara, della proposta di aggiudicazione e aggiudicazione efficace della gara alla cooperativa MULTISERVIZI G.A.L. C.I.G. n°  Z0F2E0A38F</t>
  </si>
  <si>
    <t>Z0F2E0A38F</t>
  </si>
  <si>
    <t>03525710921</t>
  </si>
  <si>
    <t>13/12/2020</t>
  </si>
  <si>
    <t>FATTPA 23_20</t>
  </si>
  <si>
    <t>Incarico professionale per la progettazione definitiva-esecutiva, direzione e contabilità dei lavori, per l'efficientamento energetico dell'edificio adibito a scuola dell'infanzia. (Finanziamento ai sensi dell'art. 1, commi 29-37 della legge 27 dicembre 2</t>
  </si>
  <si>
    <t>ZCE2D8D3E6</t>
  </si>
  <si>
    <t>01124150952</t>
  </si>
  <si>
    <t>12/12/2020</t>
  </si>
  <si>
    <t>004078383733</t>
  </si>
  <si>
    <t>FATTPA 13_20</t>
  </si>
  <si>
    <t>LAVORI  DI  MESSA  IN  SICUREZZA CONDOTTA  ACQUE  PIOVANE  DEL  CENTRO  ABITATO -progettazione  e coord. sicurezza in fase  di  progettazione -CIG Z9A293105F - CUP F66H19000050006</t>
  </si>
  <si>
    <t>Z9A293105F</t>
  </si>
  <si>
    <t>00624010955</t>
  </si>
  <si>
    <t>PJ03164888</t>
  </si>
  <si>
    <t>04/12/2020</t>
  </si>
  <si>
    <t>FATTPA 4_20</t>
  </si>
  <si>
    <t>Operazione senza applicazione dell'IVA ai sensi art.1, c. 58, L. 190/2014, regime Forfetario; operazione senza applicazione della ritenuta di acconto ai sensi art.1, c. 67, L. 190/2014.</t>
  </si>
  <si>
    <t>ZB72B6B882</t>
  </si>
  <si>
    <t>01050710951</t>
  </si>
  <si>
    <t>2/1</t>
  </si>
  <si>
    <t>Lavori di manutenzione straordinaria comunità alloggio per anziani e piazza IV Novembre, installazione arredi urbani e realizzazione recinzione deposito comunale. Affidamento alla Ditta Sanna Carlo                         CIG  Z2A2DA241E</t>
  </si>
  <si>
    <t>Z2A2DA241E</t>
  </si>
  <si>
    <t>06/12/2020</t>
  </si>
  <si>
    <t>250/2020</t>
  </si>
  <si>
    <t>Fornitura materiale edile per recinzione area deposito comunale località "Parduierru". Affidamento alla Ditta Podda Gianluca CIG Z432DDB4CF</t>
  </si>
  <si>
    <t>Z432DDB4CF</t>
  </si>
  <si>
    <t>02627220920</t>
  </si>
  <si>
    <t>251/2020</t>
  </si>
  <si>
    <t>8</t>
  </si>
  <si>
    <t>Supporto al RUP Ufficio Tecnico</t>
  </si>
  <si>
    <t>Z0C2CCC800</t>
  </si>
  <si>
    <t>23/11/2020</t>
  </si>
  <si>
    <t>03036650921</t>
  </si>
  <si>
    <t>23/12/2020</t>
  </si>
  <si>
    <t>283/2020</t>
  </si>
  <si>
    <t>Z2F2BDDDAF</t>
  </si>
  <si>
    <t>0150020200001086900</t>
  </si>
  <si>
    <t>24/04/2020</t>
  </si>
  <si>
    <t>B/Bollettazione</t>
  </si>
  <si>
    <t>29/04/2020</t>
  </si>
  <si>
    <t>02934390929</t>
  </si>
  <si>
    <t>*</t>
  </si>
  <si>
    <t>29/05/2020</t>
  </si>
  <si>
    <t>0150020200001087000</t>
  </si>
  <si>
    <t>0150020200001087200</t>
  </si>
  <si>
    <t>0150020200001087700</t>
  </si>
  <si>
    <t>0150020200001091000</t>
  </si>
  <si>
    <t>0150020200002169200</t>
  </si>
  <si>
    <t>07/08/2020</t>
  </si>
  <si>
    <t>11/08/2020</t>
  </si>
  <si>
    <t>10/09/2020</t>
  </si>
  <si>
    <t>0150020200002169400</t>
  </si>
  <si>
    <t>0150020200002169500</t>
  </si>
  <si>
    <t>0150020200002170800</t>
  </si>
  <si>
    <t>0150020200002171300</t>
  </si>
  <si>
    <t>0150020200002174900</t>
  </si>
  <si>
    <t>0150020200002175100</t>
  </si>
  <si>
    <t>01/12/2020</t>
  </si>
  <si>
    <t>5</t>
  </si>
  <si>
    <t>EMERGENZA EPIDEMIOLOGICA DA COVID-19. BUONI SPESA DI CUI ALL'OCDPCN N. 658 DEL 29.03.2020. IMPEGNO DI SPESA.</t>
  </si>
  <si>
    <t>02651020923</t>
  </si>
  <si>
    <t>9/001</t>
  </si>
  <si>
    <t>03/10/2020</t>
  </si>
  <si>
    <t>RIMBORSO BUONI SPESA ALIMENTARE EMERGENZA COVID-19</t>
  </si>
  <si>
    <t>01892520923</t>
  </si>
  <si>
    <t>10/001</t>
  </si>
  <si>
    <t>5938</t>
  </si>
  <si>
    <t>30/11/2020</t>
  </si>
  <si>
    <t>CIG:Z472EF4942</t>
  </si>
  <si>
    <t>Z472EF4942</t>
  </si>
  <si>
    <t>00146990924</t>
  </si>
  <si>
    <t>31/12/2020</t>
  </si>
  <si>
    <t>0000920900030185</t>
  </si>
  <si>
    <t>Fornitura energia elettrica immobili comunali - Magazzino Pardu Ierru</t>
  </si>
  <si>
    <t>ZE82A9204E</t>
  </si>
  <si>
    <t>05779711000</t>
  </si>
  <si>
    <t>03/12/2020</t>
  </si>
  <si>
    <t>ZZ10504452</t>
  </si>
  <si>
    <t>scissione pagamenti</t>
  </si>
  <si>
    <t>08539010010</t>
  </si>
  <si>
    <t>ZZ10504569</t>
  </si>
  <si>
    <t>ZC32DA2819</t>
  </si>
  <si>
    <t>307/PA</t>
  </si>
  <si>
    <t>30/12/2020</t>
  </si>
  <si>
    <t>95557003172423A</t>
  </si>
  <si>
    <t>liquidazione fattura Servizio Elettrico Nazionale</t>
  </si>
  <si>
    <t>ZF72F83DF8</t>
  </si>
  <si>
    <t>09633951000</t>
  </si>
  <si>
    <t>27/12/2020</t>
  </si>
  <si>
    <t>ZZ10104860</t>
  </si>
  <si>
    <t>07/12/2020</t>
  </si>
  <si>
    <t>ZZ10504474</t>
  </si>
  <si>
    <t>ZZ10103006</t>
  </si>
  <si>
    <t>Errata Anagrafica - Storno Totale scissione pagamenti</t>
  </si>
  <si>
    <t>ZZ10102714</t>
  </si>
  <si>
    <t>Errata Anagrafica - Storno Totale</t>
  </si>
  <si>
    <t>10/12/2020</t>
  </si>
  <si>
    <t>FATTPA 149_20</t>
  </si>
  <si>
    <t>Elezioni Prov.li 2010 - Rimborso somme anticipate</t>
  </si>
  <si>
    <t>2</t>
  </si>
  <si>
    <t>02/12/2020</t>
  </si>
  <si>
    <t>03750660924</t>
  </si>
  <si>
    <t>01/01/2021</t>
  </si>
  <si>
    <t>FATTPA 151_20</t>
  </si>
  <si>
    <t>Servizio pulizie Municipio e Biblioteca. Affidamento diretto ai sensi dell'art. 36, comma 2, lett. a) del D.Lgs. 50/2016 alla ditta Servizi Ecologici 2000 Società Cooperativa di Baressa (OR). CIG: [ZF62D845BA]  Impegno di spesa</t>
  </si>
  <si>
    <t>ZF62D845BA</t>
  </si>
  <si>
    <t>FATTPA 177_20</t>
  </si>
  <si>
    <t>02/01/2021</t>
  </si>
  <si>
    <t>38/PA</t>
  </si>
  <si>
    <t>08/01/2021</t>
  </si>
  <si>
    <t>11/12/2020</t>
  </si>
  <si>
    <t>PJ03280177</t>
  </si>
  <si>
    <t>19-PA 2020</t>
  </si>
  <si>
    <t>Fattura</t>
  </si>
  <si>
    <t>Z542B5875F</t>
  </si>
  <si>
    <t>01667660920</t>
  </si>
  <si>
    <t>303/2020</t>
  </si>
  <si>
    <t>FPA 27/20</t>
  </si>
  <si>
    <t>emolumenti Nucleo di Valutazione I sem. esercizio 2020</t>
  </si>
  <si>
    <t>ZF62FB6791</t>
  </si>
  <si>
    <t>FATTPA 185_20</t>
  </si>
  <si>
    <t>Z8B2E1C0F6</t>
  </si>
  <si>
    <t>004079072103</t>
  </si>
  <si>
    <t>004079072102</t>
  </si>
  <si>
    <t>004079072101</t>
  </si>
  <si>
    <t>004079072099</t>
  </si>
  <si>
    <t>004079072098</t>
  </si>
  <si>
    <t>004079072097</t>
  </si>
  <si>
    <t>004079072095</t>
  </si>
  <si>
    <t>004079072094</t>
  </si>
  <si>
    <t>004079072093</t>
  </si>
  <si>
    <t>004079072092</t>
  </si>
  <si>
    <t>004079072096</t>
  </si>
  <si>
    <t>004079072100</t>
  </si>
  <si>
    <t>15/12/2020</t>
  </si>
  <si>
    <t>0002145518</t>
  </si>
  <si>
    <t>ZE92EBDF34</t>
  </si>
  <si>
    <t>02066400405</t>
  </si>
  <si>
    <t>AM23052347</t>
  </si>
  <si>
    <t>14/12/2020</t>
  </si>
  <si>
    <t>13/01/2021</t>
  </si>
  <si>
    <t>FATTPA 161_20</t>
  </si>
  <si>
    <t>Referendum Costituzionale del 20 e 21 Settembre 2020. Affidamento servizio di sanificazione locali seggio alla ditta Servizi Ecologici 2000 Soc. Coop. - Impegno di spesa - CIG ZA12E4F3B3</t>
  </si>
  <si>
    <t>ZA12E4F3B3</t>
  </si>
  <si>
    <t>6036445411</t>
  </si>
  <si>
    <t>28/07/2020</t>
  </si>
  <si>
    <t>Operazione soggetta ad IVA</t>
  </si>
  <si>
    <t>0150020200003480400</t>
  </si>
  <si>
    <t>14/01/2021</t>
  </si>
  <si>
    <t>0150020200003480300</t>
  </si>
  <si>
    <t>0150020200003480100</t>
  </si>
  <si>
    <t>0150020200003473700</t>
  </si>
  <si>
    <t>0150020200003473600</t>
  </si>
  <si>
    <t>0150020200003473000</t>
  </si>
  <si>
    <t>0150020200003472900</t>
  </si>
  <si>
    <t>0150020200003472800</t>
  </si>
  <si>
    <t>0150020200003472700</t>
  </si>
  <si>
    <t>0150020200003472000</t>
  </si>
  <si>
    <t>0150020200003471800</t>
  </si>
  <si>
    <t>0150020200003471900</t>
  </si>
  <si>
    <t>FATTPA 112_20</t>
  </si>
  <si>
    <t>25/09/2020</t>
  </si>
  <si>
    <t>FPA 84/20</t>
  </si>
  <si>
    <t>TRASFERIMENTO STATALE 5XMILLE IRPEF-</t>
  </si>
  <si>
    <t>ZBE2F4EF2B</t>
  </si>
  <si>
    <t>01020400956</t>
  </si>
  <si>
    <t>0150020200003472100</t>
  </si>
  <si>
    <t>0150020200003480200</t>
  </si>
  <si>
    <t>0150020200003472200</t>
  </si>
  <si>
    <t>0150020200003472600</t>
  </si>
  <si>
    <t>0150020200003473100</t>
  </si>
  <si>
    <t>0150020200003480000</t>
  </si>
  <si>
    <t>17/12/2020</t>
  </si>
  <si>
    <t>FATTPA 67_20</t>
  </si>
  <si>
    <t>Progettazione, direzione lavori e coordinamento sicurezza dei lavori di Realizzazione impianto di videosorveglianza del centro abitato.  POR FESR 2014-2020 - Obiettivo Tematico 2 - Azione 2.2.2 - Intervento "Rete per la Sicurezza del Cittadino e del Terri</t>
  </si>
  <si>
    <t>ZEC2F011A0</t>
  </si>
  <si>
    <t>TOTALI FATTURE:</t>
  </si>
  <si>
    <t>IND. TEMPESTIVITA' FATTURE:</t>
  </si>
  <si>
    <t>Tempestività dei Pagamenti - Elenco Mandati senza Fatture - Periodo 01/10/2020 - 31/12/2020</t>
  </si>
  <si>
    <t>Z1B2A0C58E</t>
  </si>
  <si>
    <t>ZE82A0C5E7</t>
  </si>
  <si>
    <t>23/10/2020</t>
  </si>
  <si>
    <t>Z532D1F22E</t>
  </si>
  <si>
    <t>ZC12AB960A</t>
  </si>
  <si>
    <t>18/12/2020</t>
  </si>
  <si>
    <t>22/12/2020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</si>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</sst>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62" customFormat="1" ht="22.5" customHeight="1">
      <c r="A2" s="242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0" t="s">
        <v>12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5" t="s">
        <v>55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4" t="s">
        <v>13</v>
      </c>
      <c r="AB4" s="251"/>
      <c r="AC4" s="251"/>
      <c r="AD4" s="251"/>
      <c r="AE4" s="251"/>
      <c r="AF4" s="251"/>
      <c r="AG4" s="255"/>
      <c r="AH4" s="32">
        <v>30</v>
      </c>
    </row>
    <row r="5" spans="1:34" s="15" customFormat="1" ht="22.5" customHeight="1">
      <c r="A5" s="245" t="s">
        <v>14</v>
      </c>
      <c r="B5" s="253"/>
      <c r="C5" s="246"/>
      <c r="D5" s="245" t="s">
        <v>15</v>
      </c>
      <c r="E5" s="253"/>
      <c r="F5" s="253"/>
      <c r="G5" s="253"/>
      <c r="H5" s="246"/>
      <c r="I5" s="245" t="s">
        <v>16</v>
      </c>
      <c r="J5" s="253"/>
      <c r="K5" s="246"/>
      <c r="L5" s="245" t="s">
        <v>1</v>
      </c>
      <c r="M5" s="253"/>
      <c r="N5" s="253"/>
      <c r="O5" s="245" t="s">
        <v>17</v>
      </c>
      <c r="P5" s="246"/>
      <c r="Q5" s="245" t="s">
        <v>18</v>
      </c>
      <c r="R5" s="253"/>
      <c r="S5" s="253"/>
      <c r="T5" s="246"/>
      <c r="U5" s="245" t="s">
        <v>19</v>
      </c>
      <c r="V5" s="253"/>
      <c r="W5" s="253"/>
      <c r="X5" s="58" t="s">
        <v>47</v>
      </c>
      <c r="Y5" s="245" t="s">
        <v>20</v>
      </c>
      <c r="Z5" s="246"/>
      <c r="AA5" s="247" t="s">
        <v>41</v>
      </c>
      <c r="AB5" s="248"/>
      <c r="AC5" s="248"/>
      <c r="AD5" s="248"/>
      <c r="AE5" s="248"/>
      <c r="AF5" s="248"/>
      <c r="AG5" s="248"/>
      <c r="AH5" s="24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39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2" t="s">
        <v>54</v>
      </c>
      <c r="B3" s="243"/>
      <c r="C3" s="243"/>
      <c r="D3" s="243"/>
      <c r="E3" s="243"/>
      <c r="F3" s="243"/>
      <c r="G3" s="243"/>
      <c r="H3" s="243"/>
      <c r="I3" s="243"/>
      <c r="J3" s="243"/>
      <c r="K3" s="258"/>
      <c r="L3" s="258"/>
      <c r="M3" s="258"/>
      <c r="N3" s="258"/>
      <c r="O3" s="258"/>
      <c r="P3" s="258"/>
      <c r="Q3" s="258"/>
      <c r="R3" s="259"/>
    </row>
    <row r="4" spans="1:18" ht="22.5" customHeight="1">
      <c r="A4" s="24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18" s="62" customFormat="1" ht="22.5" customHeight="1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60" t="s">
        <v>13</v>
      </c>
      <c r="L5" s="261"/>
      <c r="M5" s="261"/>
      <c r="N5" s="261"/>
      <c r="O5" s="261"/>
      <c r="P5" s="261"/>
      <c r="Q5" s="26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60"/>
  <sheetViews>
    <sheetView showGridLines="0" zoomScalePageLayoutView="0" workbookViewId="0" topLeftCell="N121">
      <selection activeCell="AA22" sqref="AA2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16.7109375" style="119" customWidth="1"/>
    <col min="16" max="16" width="7.00390625" style="107" hidden="1" customWidth="1"/>
    <col min="17" max="17" width="22.28125" style="120" hidden="1" customWidth="1"/>
    <col min="18" max="21" width="0" style="107" hidden="1" customWidth="1"/>
    <col min="22" max="22" width="5.7109375" style="107" hidden="1" customWidth="1"/>
    <col min="23" max="23" width="8.28125" style="107" hidden="1" customWidth="1"/>
    <col min="24" max="24" width="3.28125" style="107" hidden="1" customWidth="1"/>
    <col min="25" max="25" width="13.7109375" style="107" customWidth="1"/>
    <col min="26" max="26" width="8.28125" style="107" bestFit="1" customWidth="1"/>
    <col min="27" max="27" width="12.7109375" style="119" customWidth="1"/>
    <col min="28" max="28" width="14.00390625" style="119" customWidth="1"/>
    <col min="29" max="29" width="15.7109375" style="119" customWidth="1"/>
    <col min="30" max="30" width="15.7109375" style="117" customWidth="1"/>
    <col min="31" max="31" width="14.7109375" style="117" customWidth="1"/>
    <col min="32" max="32" width="16.140625" style="121" customWidth="1"/>
    <col min="33" max="33" width="15.421875" style="107" customWidth="1"/>
    <col min="34" max="35" width="9.140625" style="107" customWidth="1"/>
    <col min="36" max="36" width="19.00390625" style="107" customWidth="1"/>
    <col min="37" max="16384" width="9.140625" style="107" customWidth="1"/>
  </cols>
  <sheetData>
    <row r="1" spans="1:33" s="90" customFormat="1" ht="22.5" customHeight="1">
      <c r="A1" s="263" t="s">
        <v>112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5"/>
    </row>
    <row r="2" spans="1:32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21"/>
      <c r="P2" s="92"/>
      <c r="Q2" s="93"/>
      <c r="R2" s="92"/>
      <c r="S2" s="92"/>
      <c r="T2" s="92"/>
      <c r="U2" s="92"/>
      <c r="V2" s="92"/>
      <c r="W2" s="92"/>
      <c r="X2" s="92"/>
      <c r="Y2" s="92"/>
      <c r="Z2" s="92"/>
      <c r="AA2" s="21"/>
      <c r="AB2" s="21"/>
      <c r="AC2" s="21"/>
      <c r="AD2" s="95"/>
      <c r="AE2" s="96"/>
      <c r="AF2" s="130"/>
    </row>
    <row r="3" spans="1:33" s="90" customFormat="1" ht="22.5" customHeight="1">
      <c r="A3" s="247" t="s">
        <v>113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7"/>
    </row>
    <row r="4" spans="1:33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0"/>
      <c r="P4" s="99"/>
      <c r="Q4" s="101"/>
      <c r="R4" s="99"/>
      <c r="S4" s="99"/>
      <c r="T4" s="99"/>
      <c r="U4" s="99"/>
      <c r="V4" s="99"/>
      <c r="W4" s="99"/>
      <c r="X4" s="99"/>
      <c r="Y4" s="99"/>
      <c r="Z4" s="99"/>
      <c r="AA4" s="100"/>
      <c r="AB4" s="254"/>
      <c r="AC4" s="268"/>
      <c r="AD4" s="268"/>
      <c r="AE4" s="268"/>
      <c r="AF4" s="269"/>
      <c r="AG4" s="270"/>
    </row>
    <row r="5" spans="1:33" s="90" customFormat="1" ht="22.5" customHeight="1">
      <c r="A5" s="247" t="s">
        <v>14</v>
      </c>
      <c r="B5" s="271"/>
      <c r="C5" s="272"/>
      <c r="D5" s="247" t="s">
        <v>15</v>
      </c>
      <c r="E5" s="271"/>
      <c r="F5" s="271"/>
      <c r="G5" s="271"/>
      <c r="H5" s="271"/>
      <c r="I5" s="271"/>
      <c r="J5" s="271"/>
      <c r="K5" s="272"/>
      <c r="L5" s="247" t="s">
        <v>16</v>
      </c>
      <c r="M5" s="271"/>
      <c r="N5" s="272"/>
      <c r="O5" s="151"/>
      <c r="P5" s="247" t="s">
        <v>17</v>
      </c>
      <c r="Q5" s="272"/>
      <c r="R5" s="247" t="s">
        <v>18</v>
      </c>
      <c r="S5" s="271"/>
      <c r="T5" s="271"/>
      <c r="U5" s="272"/>
      <c r="V5" s="247" t="s">
        <v>19</v>
      </c>
      <c r="W5" s="271"/>
      <c r="X5" s="271"/>
      <c r="Y5" s="103" t="s">
        <v>47</v>
      </c>
      <c r="Z5" s="247" t="s">
        <v>20</v>
      </c>
      <c r="AA5" s="272"/>
      <c r="AB5" s="247" t="s">
        <v>62</v>
      </c>
      <c r="AC5" s="275"/>
      <c r="AD5" s="275"/>
      <c r="AE5" s="275"/>
      <c r="AF5" s="275"/>
      <c r="AG5" s="270"/>
    </row>
    <row r="6" spans="1:36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5" t="s">
        <v>31</v>
      </c>
      <c r="P6" s="104" t="s">
        <v>33</v>
      </c>
      <c r="Q6" s="104" t="s">
        <v>26</v>
      </c>
      <c r="R6" s="104" t="s">
        <v>33</v>
      </c>
      <c r="S6" s="104" t="s">
        <v>34</v>
      </c>
      <c r="T6" s="104" t="s">
        <v>35</v>
      </c>
      <c r="U6" s="104" t="s">
        <v>36</v>
      </c>
      <c r="V6" s="104" t="s">
        <v>21</v>
      </c>
      <c r="W6" s="104" t="s">
        <v>24</v>
      </c>
      <c r="X6" s="104" t="s">
        <v>37</v>
      </c>
      <c r="Y6" s="104" t="s">
        <v>25</v>
      </c>
      <c r="Z6" s="104" t="s">
        <v>24</v>
      </c>
      <c r="AA6" s="52" t="s">
        <v>38</v>
      </c>
      <c r="AB6" s="127" t="s">
        <v>56</v>
      </c>
      <c r="AC6" s="127" t="s">
        <v>57</v>
      </c>
      <c r="AD6" s="127" t="s">
        <v>59</v>
      </c>
      <c r="AE6" s="128" t="s">
        <v>58</v>
      </c>
      <c r="AF6" s="131" t="s">
        <v>60</v>
      </c>
      <c r="AG6" s="129" t="s">
        <v>63</v>
      </c>
      <c r="AH6" s="273"/>
      <c r="AI6" s="274"/>
      <c r="AJ6" s="274"/>
    </row>
    <row r="7" spans="1:32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09"/>
      <c r="P7" s="108"/>
      <c r="Q7" s="111"/>
      <c r="R7" s="108"/>
      <c r="S7" s="108"/>
      <c r="T7" s="108"/>
      <c r="U7" s="108"/>
      <c r="V7" s="113"/>
      <c r="W7" s="113"/>
      <c r="X7" s="113"/>
      <c r="Y7" s="114"/>
      <c r="Z7" s="108"/>
      <c r="AA7" s="109"/>
      <c r="AB7" s="109"/>
      <c r="AC7" s="109"/>
      <c r="AD7" s="115"/>
      <c r="AE7" s="116"/>
      <c r="AF7" s="112"/>
    </row>
    <row r="8" spans="1:33" ht="15">
      <c r="A8" s="108">
        <v>2020</v>
      </c>
      <c r="B8" s="108">
        <v>304</v>
      </c>
      <c r="C8" s="109" t="s">
        <v>114</v>
      </c>
      <c r="D8" s="208" t="s">
        <v>115</v>
      </c>
      <c r="E8" s="109" t="s">
        <v>116</v>
      </c>
      <c r="F8" s="111" t="s">
        <v>117</v>
      </c>
      <c r="G8" s="112">
        <v>1000</v>
      </c>
      <c r="H8" s="112">
        <v>0</v>
      </c>
      <c r="I8" s="107" t="s">
        <v>118</v>
      </c>
      <c r="J8" s="112">
        <f aca="true" t="shared" si="0" ref="J8:J39">IF(I8="SI",G8-H8,G8)</f>
        <v>1000</v>
      </c>
      <c r="K8" s="209" t="s">
        <v>119</v>
      </c>
      <c r="L8" s="108">
        <v>2020</v>
      </c>
      <c r="M8" s="108">
        <v>3602</v>
      </c>
      <c r="N8" s="109" t="s">
        <v>120</v>
      </c>
      <c r="O8" s="109" t="s">
        <v>121</v>
      </c>
      <c r="P8" s="108">
        <v>3</v>
      </c>
      <c r="Q8" s="111" t="s">
        <v>122</v>
      </c>
      <c r="R8" s="108">
        <v>1010303</v>
      </c>
      <c r="S8" s="108">
        <v>250</v>
      </c>
      <c r="T8" s="108">
        <v>26</v>
      </c>
      <c r="U8" s="108">
        <v>4</v>
      </c>
      <c r="V8" s="113">
        <v>2020</v>
      </c>
      <c r="W8" s="113">
        <v>313</v>
      </c>
      <c r="X8" s="113">
        <v>0</v>
      </c>
      <c r="Y8" s="114" t="s">
        <v>123</v>
      </c>
      <c r="Z8" s="108">
        <v>997</v>
      </c>
      <c r="AA8" s="109" t="s">
        <v>124</v>
      </c>
      <c r="AB8" s="210" t="s">
        <v>125</v>
      </c>
      <c r="AC8" s="210" t="s">
        <v>124</v>
      </c>
      <c r="AD8" s="211">
        <f aca="true" t="shared" si="1" ref="AD8:AD39">AC8-AB8</f>
        <v>-15</v>
      </c>
      <c r="AE8" s="212">
        <f aca="true" t="shared" si="2" ref="AE8:AE39">IF(AG8="SI",0,J8)</f>
        <v>1000</v>
      </c>
      <c r="AF8" s="213">
        <f aca="true" t="shared" si="3" ref="AF8:AF39">AE8*AD8</f>
        <v>-15000</v>
      </c>
      <c r="AG8" s="214" t="s">
        <v>118</v>
      </c>
    </row>
    <row r="9" spans="1:33" ht="15">
      <c r="A9" s="108">
        <v>2020</v>
      </c>
      <c r="B9" s="108">
        <v>305</v>
      </c>
      <c r="C9" s="109" t="s">
        <v>126</v>
      </c>
      <c r="D9" s="208" t="s">
        <v>127</v>
      </c>
      <c r="E9" s="109" t="s">
        <v>123</v>
      </c>
      <c r="F9" s="111" t="s">
        <v>128</v>
      </c>
      <c r="G9" s="112">
        <v>8030</v>
      </c>
      <c r="H9" s="112">
        <v>730</v>
      </c>
      <c r="I9" s="107" t="s">
        <v>129</v>
      </c>
      <c r="J9" s="112">
        <f t="shared" si="0"/>
        <v>7300</v>
      </c>
      <c r="K9" s="209" t="s">
        <v>130</v>
      </c>
      <c r="L9" s="108">
        <v>2020</v>
      </c>
      <c r="M9" s="108">
        <v>3699</v>
      </c>
      <c r="N9" s="109" t="s">
        <v>131</v>
      </c>
      <c r="O9" s="109" t="s">
        <v>132</v>
      </c>
      <c r="P9" s="108">
        <v>2</v>
      </c>
      <c r="Q9" s="111" t="s">
        <v>134</v>
      </c>
      <c r="R9" s="108">
        <v>2090101</v>
      </c>
      <c r="S9" s="108">
        <v>8530</v>
      </c>
      <c r="T9" s="108">
        <v>152</v>
      </c>
      <c r="U9" s="108">
        <v>5</v>
      </c>
      <c r="V9" s="113">
        <v>2020</v>
      </c>
      <c r="W9" s="113">
        <v>318</v>
      </c>
      <c r="X9" s="113">
        <v>0</v>
      </c>
      <c r="Y9" s="114" t="s">
        <v>133</v>
      </c>
      <c r="Z9" s="108">
        <v>980</v>
      </c>
      <c r="AA9" s="109" t="s">
        <v>126</v>
      </c>
      <c r="AB9" s="210" t="s">
        <v>135</v>
      </c>
      <c r="AC9" s="210" t="s">
        <v>126</v>
      </c>
      <c r="AD9" s="211">
        <f t="shared" si="1"/>
        <v>-25</v>
      </c>
      <c r="AE9" s="212">
        <f t="shared" si="2"/>
        <v>7300</v>
      </c>
      <c r="AF9" s="213">
        <f t="shared" si="3"/>
        <v>-182500</v>
      </c>
      <c r="AG9" s="214" t="s">
        <v>118</v>
      </c>
    </row>
    <row r="10" spans="1:33" ht="15">
      <c r="A10" s="108">
        <v>2020</v>
      </c>
      <c r="B10" s="108">
        <v>306</v>
      </c>
      <c r="C10" s="109" t="s">
        <v>124</v>
      </c>
      <c r="D10" s="208" t="s">
        <v>136</v>
      </c>
      <c r="E10" s="109" t="s">
        <v>126</v>
      </c>
      <c r="F10" s="111" t="s">
        <v>137</v>
      </c>
      <c r="G10" s="112">
        <v>315.22</v>
      </c>
      <c r="H10" s="112">
        <v>56.84</v>
      </c>
      <c r="I10" s="107" t="s">
        <v>129</v>
      </c>
      <c r="J10" s="112">
        <f t="shared" si="0"/>
        <v>258.38</v>
      </c>
      <c r="K10" s="209" t="s">
        <v>138</v>
      </c>
      <c r="L10" s="108">
        <v>2020</v>
      </c>
      <c r="M10" s="108">
        <v>3787</v>
      </c>
      <c r="N10" s="109" t="s">
        <v>139</v>
      </c>
      <c r="O10" s="109" t="s">
        <v>140</v>
      </c>
      <c r="P10" s="108">
        <v>3</v>
      </c>
      <c r="Q10" s="111" t="s">
        <v>122</v>
      </c>
      <c r="R10" s="108">
        <v>1010202</v>
      </c>
      <c r="S10" s="108">
        <v>130</v>
      </c>
      <c r="T10" s="108">
        <v>21</v>
      </c>
      <c r="U10" s="108">
        <v>1</v>
      </c>
      <c r="V10" s="113">
        <v>2020</v>
      </c>
      <c r="W10" s="113">
        <v>336</v>
      </c>
      <c r="X10" s="113">
        <v>0</v>
      </c>
      <c r="Y10" s="114" t="s">
        <v>124</v>
      </c>
      <c r="Z10" s="108">
        <v>998</v>
      </c>
      <c r="AA10" s="109" t="s">
        <v>124</v>
      </c>
      <c r="AB10" s="210" t="s">
        <v>141</v>
      </c>
      <c r="AC10" s="210" t="s">
        <v>124</v>
      </c>
      <c r="AD10" s="211">
        <f t="shared" si="1"/>
        <v>-25</v>
      </c>
      <c r="AE10" s="212">
        <f t="shared" si="2"/>
        <v>258.38</v>
      </c>
      <c r="AF10" s="213">
        <f t="shared" si="3"/>
        <v>-6459.5</v>
      </c>
      <c r="AG10" s="214" t="s">
        <v>118</v>
      </c>
    </row>
    <row r="11" spans="1:33" ht="15">
      <c r="A11" s="108">
        <v>2020</v>
      </c>
      <c r="B11" s="108">
        <v>307</v>
      </c>
      <c r="C11" s="109" t="s">
        <v>142</v>
      </c>
      <c r="D11" s="208" t="s">
        <v>143</v>
      </c>
      <c r="E11" s="109" t="s">
        <v>144</v>
      </c>
      <c r="F11" s="111" t="s">
        <v>145</v>
      </c>
      <c r="G11" s="112">
        <v>1290.61</v>
      </c>
      <c r="H11" s="112">
        <v>232.73</v>
      </c>
      <c r="I11" s="107" t="s">
        <v>129</v>
      </c>
      <c r="J11" s="112">
        <f t="shared" si="0"/>
        <v>1057.8799999999999</v>
      </c>
      <c r="K11" s="209" t="s">
        <v>146</v>
      </c>
      <c r="L11" s="108">
        <v>2020</v>
      </c>
      <c r="M11" s="108">
        <v>3777</v>
      </c>
      <c r="N11" s="109" t="s">
        <v>144</v>
      </c>
      <c r="O11" s="109" t="s">
        <v>147</v>
      </c>
      <c r="P11" s="108">
        <v>2</v>
      </c>
      <c r="Q11" s="111" t="s">
        <v>134</v>
      </c>
      <c r="R11" s="108">
        <v>2080101</v>
      </c>
      <c r="S11" s="108">
        <v>8230</v>
      </c>
      <c r="T11" s="108">
        <v>119</v>
      </c>
      <c r="U11" s="108">
        <v>11</v>
      </c>
      <c r="V11" s="113">
        <v>2020</v>
      </c>
      <c r="W11" s="113">
        <v>70</v>
      </c>
      <c r="X11" s="113">
        <v>0</v>
      </c>
      <c r="Y11" s="114" t="s">
        <v>133</v>
      </c>
      <c r="Z11" s="108">
        <v>999</v>
      </c>
      <c r="AA11" s="109" t="s">
        <v>148</v>
      </c>
      <c r="AB11" s="210" t="s">
        <v>149</v>
      </c>
      <c r="AC11" s="210" t="s">
        <v>148</v>
      </c>
      <c r="AD11" s="211">
        <f t="shared" si="1"/>
        <v>-22</v>
      </c>
      <c r="AE11" s="212">
        <f t="shared" si="2"/>
        <v>1057.8799999999999</v>
      </c>
      <c r="AF11" s="213">
        <f t="shared" si="3"/>
        <v>-23273.359999999997</v>
      </c>
      <c r="AG11" s="214" t="s">
        <v>118</v>
      </c>
    </row>
    <row r="12" spans="1:33" ht="15">
      <c r="A12" s="108">
        <v>2020</v>
      </c>
      <c r="B12" s="108">
        <v>308</v>
      </c>
      <c r="C12" s="109" t="s">
        <v>142</v>
      </c>
      <c r="D12" s="208" t="s">
        <v>150</v>
      </c>
      <c r="E12" s="109" t="s">
        <v>151</v>
      </c>
      <c r="F12" s="111" t="s">
        <v>152</v>
      </c>
      <c r="G12" s="112">
        <v>5405.66</v>
      </c>
      <c r="H12" s="112">
        <v>0</v>
      </c>
      <c r="I12" s="107" t="s">
        <v>118</v>
      </c>
      <c r="J12" s="112">
        <f t="shared" si="0"/>
        <v>5405.66</v>
      </c>
      <c r="K12" s="209" t="s">
        <v>153</v>
      </c>
      <c r="L12" s="108">
        <v>2020</v>
      </c>
      <c r="M12" s="108">
        <v>3842</v>
      </c>
      <c r="N12" s="109" t="s">
        <v>154</v>
      </c>
      <c r="O12" s="109" t="s">
        <v>155</v>
      </c>
      <c r="P12" s="108">
        <v>2</v>
      </c>
      <c r="Q12" s="111" t="s">
        <v>134</v>
      </c>
      <c r="R12" s="108">
        <v>2080101</v>
      </c>
      <c r="S12" s="108">
        <v>8230</v>
      </c>
      <c r="T12" s="108">
        <v>120</v>
      </c>
      <c r="U12" s="108">
        <v>11</v>
      </c>
      <c r="V12" s="113">
        <v>2020</v>
      </c>
      <c r="W12" s="113">
        <v>105</v>
      </c>
      <c r="X12" s="113">
        <v>0</v>
      </c>
      <c r="Y12" s="114" t="s">
        <v>133</v>
      </c>
      <c r="Z12" s="108">
        <v>1009</v>
      </c>
      <c r="AA12" s="109" t="s">
        <v>142</v>
      </c>
      <c r="AB12" s="210" t="s">
        <v>156</v>
      </c>
      <c r="AC12" s="210" t="s">
        <v>142</v>
      </c>
      <c r="AD12" s="211">
        <f t="shared" si="1"/>
        <v>-22</v>
      </c>
      <c r="AE12" s="212">
        <f t="shared" si="2"/>
        <v>5405.66</v>
      </c>
      <c r="AF12" s="213">
        <f t="shared" si="3"/>
        <v>-118924.51999999999</v>
      </c>
      <c r="AG12" s="214" t="s">
        <v>118</v>
      </c>
    </row>
    <row r="13" spans="1:33" ht="15">
      <c r="A13" s="108">
        <v>2020</v>
      </c>
      <c r="B13" s="108">
        <v>309</v>
      </c>
      <c r="C13" s="109" t="s">
        <v>142</v>
      </c>
      <c r="D13" s="208" t="s">
        <v>157</v>
      </c>
      <c r="E13" s="109" t="s">
        <v>139</v>
      </c>
      <c r="F13" s="111" t="s">
        <v>158</v>
      </c>
      <c r="G13" s="112">
        <v>12462.87</v>
      </c>
      <c r="H13" s="112">
        <v>2247.4</v>
      </c>
      <c r="I13" s="107" t="s">
        <v>129</v>
      </c>
      <c r="J13" s="112">
        <f t="shared" si="0"/>
        <v>10215.470000000001</v>
      </c>
      <c r="K13" s="209" t="s">
        <v>159</v>
      </c>
      <c r="L13" s="108">
        <v>2020</v>
      </c>
      <c r="M13" s="108">
        <v>3821</v>
      </c>
      <c r="N13" s="109" t="s">
        <v>151</v>
      </c>
      <c r="O13" s="109" t="s">
        <v>160</v>
      </c>
      <c r="P13" s="108">
        <v>2</v>
      </c>
      <c r="Q13" s="111" t="s">
        <v>134</v>
      </c>
      <c r="R13" s="108">
        <v>2080101</v>
      </c>
      <c r="S13" s="108">
        <v>8230</v>
      </c>
      <c r="T13" s="108">
        <v>120</v>
      </c>
      <c r="U13" s="108">
        <v>11</v>
      </c>
      <c r="V13" s="113">
        <v>2020</v>
      </c>
      <c r="W13" s="113">
        <v>65</v>
      </c>
      <c r="X13" s="113">
        <v>0</v>
      </c>
      <c r="Y13" s="114" t="s">
        <v>133</v>
      </c>
      <c r="Z13" s="108">
        <v>1010</v>
      </c>
      <c r="AA13" s="109" t="s">
        <v>142</v>
      </c>
      <c r="AB13" s="210" t="s">
        <v>161</v>
      </c>
      <c r="AC13" s="210" t="s">
        <v>142</v>
      </c>
      <c r="AD13" s="211">
        <f t="shared" si="1"/>
        <v>-19</v>
      </c>
      <c r="AE13" s="212">
        <f t="shared" si="2"/>
        <v>10215.470000000001</v>
      </c>
      <c r="AF13" s="213">
        <f t="shared" si="3"/>
        <v>-194093.93000000002</v>
      </c>
      <c r="AG13" s="214" t="s">
        <v>118</v>
      </c>
    </row>
    <row r="14" spans="1:33" ht="15">
      <c r="A14" s="108">
        <v>2020</v>
      </c>
      <c r="B14" s="108">
        <v>310</v>
      </c>
      <c r="C14" s="109" t="s">
        <v>142</v>
      </c>
      <c r="D14" s="208" t="s">
        <v>162</v>
      </c>
      <c r="E14" s="109" t="s">
        <v>144</v>
      </c>
      <c r="F14" s="111" t="s">
        <v>163</v>
      </c>
      <c r="G14" s="112">
        <v>419.56</v>
      </c>
      <c r="H14" s="112">
        <v>75.66</v>
      </c>
      <c r="I14" s="107" t="s">
        <v>129</v>
      </c>
      <c r="J14" s="112">
        <f t="shared" si="0"/>
        <v>343.9</v>
      </c>
      <c r="K14" s="209" t="s">
        <v>146</v>
      </c>
      <c r="L14" s="108">
        <v>2020</v>
      </c>
      <c r="M14" s="108">
        <v>3778</v>
      </c>
      <c r="N14" s="109" t="s">
        <v>144</v>
      </c>
      <c r="O14" s="109" t="s">
        <v>147</v>
      </c>
      <c r="P14" s="108">
        <v>2</v>
      </c>
      <c r="Q14" s="111" t="s">
        <v>134</v>
      </c>
      <c r="R14" s="108">
        <v>2080101</v>
      </c>
      <c r="S14" s="108">
        <v>8230</v>
      </c>
      <c r="T14" s="108">
        <v>119</v>
      </c>
      <c r="U14" s="108">
        <v>11</v>
      </c>
      <c r="V14" s="113">
        <v>2020</v>
      </c>
      <c r="W14" s="113">
        <v>72</v>
      </c>
      <c r="X14" s="113">
        <v>0</v>
      </c>
      <c r="Y14" s="114" t="s">
        <v>133</v>
      </c>
      <c r="Z14" s="108">
        <v>1011</v>
      </c>
      <c r="AA14" s="109" t="s">
        <v>142</v>
      </c>
      <c r="AB14" s="210" t="s">
        <v>149</v>
      </c>
      <c r="AC14" s="210" t="s">
        <v>142</v>
      </c>
      <c r="AD14" s="211">
        <f t="shared" si="1"/>
        <v>-17</v>
      </c>
      <c r="AE14" s="212">
        <f t="shared" si="2"/>
        <v>343.9</v>
      </c>
      <c r="AF14" s="213">
        <f t="shared" si="3"/>
        <v>-5846.299999999999</v>
      </c>
      <c r="AG14" s="214" t="s">
        <v>118</v>
      </c>
    </row>
    <row r="15" spans="1:33" ht="15">
      <c r="A15" s="108">
        <v>2020</v>
      </c>
      <c r="B15" s="108">
        <v>311</v>
      </c>
      <c r="C15" s="109" t="s">
        <v>164</v>
      </c>
      <c r="D15" s="208" t="s">
        <v>165</v>
      </c>
      <c r="E15" s="109" t="s">
        <v>144</v>
      </c>
      <c r="F15" s="111" t="s">
        <v>166</v>
      </c>
      <c r="G15" s="112">
        <v>82.84</v>
      </c>
      <c r="H15" s="112">
        <v>14.94</v>
      </c>
      <c r="I15" s="107" t="s">
        <v>129</v>
      </c>
      <c r="J15" s="112">
        <f t="shared" si="0"/>
        <v>67.9</v>
      </c>
      <c r="K15" s="209" t="s">
        <v>167</v>
      </c>
      <c r="L15" s="108">
        <v>2020</v>
      </c>
      <c r="M15" s="108">
        <v>3819</v>
      </c>
      <c r="N15" s="109" t="s">
        <v>151</v>
      </c>
      <c r="O15" s="109" t="s">
        <v>168</v>
      </c>
      <c r="P15" s="108">
        <v>2</v>
      </c>
      <c r="Q15" s="111" t="s">
        <v>134</v>
      </c>
      <c r="R15" s="108">
        <v>1010203</v>
      </c>
      <c r="S15" s="108">
        <v>140</v>
      </c>
      <c r="T15" s="108">
        <v>22</v>
      </c>
      <c r="U15" s="108">
        <v>6</v>
      </c>
      <c r="V15" s="113">
        <v>2020</v>
      </c>
      <c r="W15" s="113">
        <v>323</v>
      </c>
      <c r="X15" s="113">
        <v>0</v>
      </c>
      <c r="Y15" s="114" t="s">
        <v>133</v>
      </c>
      <c r="Z15" s="108">
        <v>1088</v>
      </c>
      <c r="AA15" s="109" t="s">
        <v>149</v>
      </c>
      <c r="AB15" s="210" t="s">
        <v>161</v>
      </c>
      <c r="AC15" s="210" t="s">
        <v>149</v>
      </c>
      <c r="AD15" s="211">
        <f t="shared" si="1"/>
        <v>-2</v>
      </c>
      <c r="AE15" s="212">
        <f t="shared" si="2"/>
        <v>67.9</v>
      </c>
      <c r="AF15" s="213">
        <f t="shared" si="3"/>
        <v>-135.8</v>
      </c>
      <c r="AG15" s="214" t="s">
        <v>118</v>
      </c>
    </row>
    <row r="16" spans="1:33" ht="15">
      <c r="A16" s="108">
        <v>2020</v>
      </c>
      <c r="B16" s="108">
        <v>312</v>
      </c>
      <c r="C16" s="109" t="s">
        <v>164</v>
      </c>
      <c r="D16" s="208" t="s">
        <v>169</v>
      </c>
      <c r="E16" s="109" t="s">
        <v>144</v>
      </c>
      <c r="F16" s="111" t="s">
        <v>166</v>
      </c>
      <c r="G16" s="112">
        <v>18.68</v>
      </c>
      <c r="H16" s="112">
        <v>3.37</v>
      </c>
      <c r="I16" s="107" t="s">
        <v>129</v>
      </c>
      <c r="J16" s="112">
        <f t="shared" si="0"/>
        <v>15.309999999999999</v>
      </c>
      <c r="K16" s="209" t="s">
        <v>167</v>
      </c>
      <c r="L16" s="108">
        <v>2020</v>
      </c>
      <c r="M16" s="108">
        <v>3840</v>
      </c>
      <c r="N16" s="109" t="s">
        <v>154</v>
      </c>
      <c r="O16" s="109" t="s">
        <v>168</v>
      </c>
      <c r="P16" s="108">
        <v>2</v>
      </c>
      <c r="Q16" s="111" t="s">
        <v>134</v>
      </c>
      <c r="R16" s="108">
        <v>1010503</v>
      </c>
      <c r="S16" s="108">
        <v>470</v>
      </c>
      <c r="T16" s="108">
        <v>25</v>
      </c>
      <c r="U16" s="108">
        <v>10</v>
      </c>
      <c r="V16" s="113">
        <v>2020</v>
      </c>
      <c r="W16" s="113">
        <v>136</v>
      </c>
      <c r="X16" s="113">
        <v>0</v>
      </c>
      <c r="Y16" s="114" t="s">
        <v>133</v>
      </c>
      <c r="Z16" s="108">
        <v>1095</v>
      </c>
      <c r="AA16" s="109" t="s">
        <v>149</v>
      </c>
      <c r="AB16" s="210" t="s">
        <v>156</v>
      </c>
      <c r="AC16" s="210" t="s">
        <v>149</v>
      </c>
      <c r="AD16" s="211">
        <f t="shared" si="1"/>
        <v>-5</v>
      </c>
      <c r="AE16" s="212">
        <f t="shared" si="2"/>
        <v>15.309999999999999</v>
      </c>
      <c r="AF16" s="213">
        <f t="shared" si="3"/>
        <v>-76.55</v>
      </c>
      <c r="AG16" s="214" t="s">
        <v>118</v>
      </c>
    </row>
    <row r="17" spans="1:33" ht="15">
      <c r="A17" s="108">
        <v>2020</v>
      </c>
      <c r="B17" s="108">
        <v>313</v>
      </c>
      <c r="C17" s="109" t="s">
        <v>164</v>
      </c>
      <c r="D17" s="208" t="s">
        <v>170</v>
      </c>
      <c r="E17" s="109" t="s">
        <v>144</v>
      </c>
      <c r="F17" s="111" t="s">
        <v>166</v>
      </c>
      <c r="G17" s="112">
        <v>73.02</v>
      </c>
      <c r="H17" s="112">
        <v>13.17</v>
      </c>
      <c r="I17" s="107" t="s">
        <v>129</v>
      </c>
      <c r="J17" s="112">
        <f t="shared" si="0"/>
        <v>59.849999999999994</v>
      </c>
      <c r="K17" s="209" t="s">
        <v>167</v>
      </c>
      <c r="L17" s="108">
        <v>2020</v>
      </c>
      <c r="M17" s="108">
        <v>3841</v>
      </c>
      <c r="N17" s="109" t="s">
        <v>154</v>
      </c>
      <c r="O17" s="109" t="s">
        <v>168</v>
      </c>
      <c r="P17" s="108">
        <v>2</v>
      </c>
      <c r="Q17" s="111" t="s">
        <v>134</v>
      </c>
      <c r="R17" s="108">
        <v>1010203</v>
      </c>
      <c r="S17" s="108">
        <v>140</v>
      </c>
      <c r="T17" s="108">
        <v>22</v>
      </c>
      <c r="U17" s="108">
        <v>11</v>
      </c>
      <c r="V17" s="113">
        <v>2020</v>
      </c>
      <c r="W17" s="113">
        <v>141</v>
      </c>
      <c r="X17" s="113">
        <v>0</v>
      </c>
      <c r="Y17" s="114" t="s">
        <v>133</v>
      </c>
      <c r="Z17" s="108">
        <v>1090</v>
      </c>
      <c r="AA17" s="109" t="s">
        <v>149</v>
      </c>
      <c r="AB17" s="210" t="s">
        <v>156</v>
      </c>
      <c r="AC17" s="210" t="s">
        <v>149</v>
      </c>
      <c r="AD17" s="211">
        <f t="shared" si="1"/>
        <v>-5</v>
      </c>
      <c r="AE17" s="212">
        <f t="shared" si="2"/>
        <v>59.849999999999994</v>
      </c>
      <c r="AF17" s="213">
        <f t="shared" si="3"/>
        <v>-299.25</v>
      </c>
      <c r="AG17" s="214" t="s">
        <v>118</v>
      </c>
    </row>
    <row r="18" spans="1:33" ht="15">
      <c r="A18" s="108">
        <v>2020</v>
      </c>
      <c r="B18" s="108">
        <v>314</v>
      </c>
      <c r="C18" s="109" t="s">
        <v>164</v>
      </c>
      <c r="D18" s="208" t="s">
        <v>171</v>
      </c>
      <c r="E18" s="109" t="s">
        <v>144</v>
      </c>
      <c r="F18" s="111" t="s">
        <v>166</v>
      </c>
      <c r="G18" s="112">
        <v>24.56</v>
      </c>
      <c r="H18" s="112">
        <v>4.43</v>
      </c>
      <c r="I18" s="107" t="s">
        <v>129</v>
      </c>
      <c r="J18" s="112">
        <f t="shared" si="0"/>
        <v>20.13</v>
      </c>
      <c r="K18" s="209" t="s">
        <v>167</v>
      </c>
      <c r="L18" s="108">
        <v>2020</v>
      </c>
      <c r="M18" s="108">
        <v>3817</v>
      </c>
      <c r="N18" s="109" t="s">
        <v>151</v>
      </c>
      <c r="O18" s="109" t="s">
        <v>168</v>
      </c>
      <c r="P18" s="108">
        <v>2</v>
      </c>
      <c r="Q18" s="111" t="s">
        <v>134</v>
      </c>
      <c r="R18" s="108">
        <v>1080103</v>
      </c>
      <c r="S18" s="108">
        <v>2780</v>
      </c>
      <c r="T18" s="108">
        <v>66</v>
      </c>
      <c r="U18" s="108">
        <v>2</v>
      </c>
      <c r="V18" s="113">
        <v>2020</v>
      </c>
      <c r="W18" s="113">
        <v>142</v>
      </c>
      <c r="X18" s="113">
        <v>0</v>
      </c>
      <c r="Y18" s="114" t="s">
        <v>133</v>
      </c>
      <c r="Z18" s="108">
        <v>1096</v>
      </c>
      <c r="AA18" s="109" t="s">
        <v>149</v>
      </c>
      <c r="AB18" s="210" t="s">
        <v>161</v>
      </c>
      <c r="AC18" s="210" t="s">
        <v>149</v>
      </c>
      <c r="AD18" s="211">
        <f t="shared" si="1"/>
        <v>-2</v>
      </c>
      <c r="AE18" s="212">
        <f t="shared" si="2"/>
        <v>20.13</v>
      </c>
      <c r="AF18" s="213">
        <f t="shared" si="3"/>
        <v>-40.26</v>
      </c>
      <c r="AG18" s="214" t="s">
        <v>118</v>
      </c>
    </row>
    <row r="19" spans="1:33" ht="15">
      <c r="A19" s="108">
        <v>2020</v>
      </c>
      <c r="B19" s="108">
        <v>315</v>
      </c>
      <c r="C19" s="109" t="s">
        <v>164</v>
      </c>
      <c r="D19" s="208" t="s">
        <v>172</v>
      </c>
      <c r="E19" s="109" t="s">
        <v>144</v>
      </c>
      <c r="F19" s="111" t="s">
        <v>166</v>
      </c>
      <c r="G19" s="112">
        <v>479.24</v>
      </c>
      <c r="H19" s="112">
        <v>86.42</v>
      </c>
      <c r="I19" s="107" t="s">
        <v>129</v>
      </c>
      <c r="J19" s="112">
        <f t="shared" si="0"/>
        <v>392.82</v>
      </c>
      <c r="K19" s="209" t="s">
        <v>167</v>
      </c>
      <c r="L19" s="108">
        <v>2020</v>
      </c>
      <c r="M19" s="108">
        <v>3837</v>
      </c>
      <c r="N19" s="109" t="s">
        <v>154</v>
      </c>
      <c r="O19" s="109" t="s">
        <v>168</v>
      </c>
      <c r="P19" s="108">
        <v>2</v>
      </c>
      <c r="Q19" s="111" t="s">
        <v>134</v>
      </c>
      <c r="R19" s="108">
        <v>1080203</v>
      </c>
      <c r="S19" s="108">
        <v>2890</v>
      </c>
      <c r="T19" s="108">
        <v>69</v>
      </c>
      <c r="U19" s="108">
        <v>1</v>
      </c>
      <c r="V19" s="113">
        <v>2020</v>
      </c>
      <c r="W19" s="113">
        <v>140</v>
      </c>
      <c r="X19" s="113">
        <v>0</v>
      </c>
      <c r="Y19" s="114" t="s">
        <v>133</v>
      </c>
      <c r="Z19" s="108">
        <v>1097</v>
      </c>
      <c r="AA19" s="109" t="s">
        <v>149</v>
      </c>
      <c r="AB19" s="210" t="s">
        <v>156</v>
      </c>
      <c r="AC19" s="210" t="s">
        <v>149</v>
      </c>
      <c r="AD19" s="211">
        <f t="shared" si="1"/>
        <v>-5</v>
      </c>
      <c r="AE19" s="212">
        <f t="shared" si="2"/>
        <v>392.82</v>
      </c>
      <c r="AF19" s="213">
        <f t="shared" si="3"/>
        <v>-1964.1</v>
      </c>
      <c r="AG19" s="214" t="s">
        <v>118</v>
      </c>
    </row>
    <row r="20" spans="1:33" ht="15">
      <c r="A20" s="108">
        <v>2020</v>
      </c>
      <c r="B20" s="108">
        <v>316</v>
      </c>
      <c r="C20" s="109" t="s">
        <v>164</v>
      </c>
      <c r="D20" s="208" t="s">
        <v>173</v>
      </c>
      <c r="E20" s="109" t="s">
        <v>144</v>
      </c>
      <c r="F20" s="111" t="s">
        <v>166</v>
      </c>
      <c r="G20" s="112">
        <v>314.15</v>
      </c>
      <c r="H20" s="112">
        <v>56.65</v>
      </c>
      <c r="I20" s="107" t="s">
        <v>129</v>
      </c>
      <c r="J20" s="112">
        <f t="shared" si="0"/>
        <v>257.5</v>
      </c>
      <c r="K20" s="209" t="s">
        <v>167</v>
      </c>
      <c r="L20" s="108">
        <v>2020</v>
      </c>
      <c r="M20" s="108">
        <v>3820</v>
      </c>
      <c r="N20" s="109" t="s">
        <v>151</v>
      </c>
      <c r="O20" s="109" t="s">
        <v>168</v>
      </c>
      <c r="P20" s="108">
        <v>2</v>
      </c>
      <c r="Q20" s="111" t="s">
        <v>134</v>
      </c>
      <c r="R20" s="108">
        <v>1080203</v>
      </c>
      <c r="S20" s="108">
        <v>2890</v>
      </c>
      <c r="T20" s="108">
        <v>69</v>
      </c>
      <c r="U20" s="108">
        <v>1</v>
      </c>
      <c r="V20" s="113">
        <v>2020</v>
      </c>
      <c r="W20" s="113">
        <v>140</v>
      </c>
      <c r="X20" s="113">
        <v>0</v>
      </c>
      <c r="Y20" s="114" t="s">
        <v>133</v>
      </c>
      <c r="Z20" s="108">
        <v>1097</v>
      </c>
      <c r="AA20" s="109" t="s">
        <v>149</v>
      </c>
      <c r="AB20" s="210" t="s">
        <v>161</v>
      </c>
      <c r="AC20" s="210" t="s">
        <v>149</v>
      </c>
      <c r="AD20" s="211">
        <f t="shared" si="1"/>
        <v>-2</v>
      </c>
      <c r="AE20" s="212">
        <f t="shared" si="2"/>
        <v>257.5</v>
      </c>
      <c r="AF20" s="213">
        <f t="shared" si="3"/>
        <v>-515</v>
      </c>
      <c r="AG20" s="214" t="s">
        <v>118</v>
      </c>
    </row>
    <row r="21" spans="1:33" ht="15">
      <c r="A21" s="108">
        <v>2020</v>
      </c>
      <c r="B21" s="108">
        <v>317</v>
      </c>
      <c r="C21" s="109" t="s">
        <v>164</v>
      </c>
      <c r="D21" s="208" t="s">
        <v>174</v>
      </c>
      <c r="E21" s="109" t="s">
        <v>144</v>
      </c>
      <c r="F21" s="111" t="s">
        <v>166</v>
      </c>
      <c r="G21" s="112">
        <v>44.71</v>
      </c>
      <c r="H21" s="112">
        <v>8.06</v>
      </c>
      <c r="I21" s="107" t="s">
        <v>129</v>
      </c>
      <c r="J21" s="112">
        <f t="shared" si="0"/>
        <v>36.65</v>
      </c>
      <c r="K21" s="209" t="s">
        <v>167</v>
      </c>
      <c r="L21" s="108">
        <v>2020</v>
      </c>
      <c r="M21" s="108">
        <v>3816</v>
      </c>
      <c r="N21" s="109" t="s">
        <v>151</v>
      </c>
      <c r="O21" s="109" t="s">
        <v>168</v>
      </c>
      <c r="P21" s="108">
        <v>2</v>
      </c>
      <c r="Q21" s="111" t="s">
        <v>134</v>
      </c>
      <c r="R21" s="108">
        <v>1010203</v>
      </c>
      <c r="S21" s="108">
        <v>140</v>
      </c>
      <c r="T21" s="108">
        <v>22</v>
      </c>
      <c r="U21" s="108">
        <v>4</v>
      </c>
      <c r="V21" s="113">
        <v>2020</v>
      </c>
      <c r="W21" s="113">
        <v>138</v>
      </c>
      <c r="X21" s="113">
        <v>0</v>
      </c>
      <c r="Y21" s="114" t="s">
        <v>133</v>
      </c>
      <c r="Z21" s="108">
        <v>1087</v>
      </c>
      <c r="AA21" s="109" t="s">
        <v>149</v>
      </c>
      <c r="AB21" s="210" t="s">
        <v>161</v>
      </c>
      <c r="AC21" s="210" t="s">
        <v>149</v>
      </c>
      <c r="AD21" s="211">
        <f t="shared" si="1"/>
        <v>-2</v>
      </c>
      <c r="AE21" s="212">
        <f t="shared" si="2"/>
        <v>36.65</v>
      </c>
      <c r="AF21" s="213">
        <f t="shared" si="3"/>
        <v>-73.3</v>
      </c>
      <c r="AG21" s="214" t="s">
        <v>118</v>
      </c>
    </row>
    <row r="22" spans="1:33" ht="15">
      <c r="A22" s="108">
        <v>2020</v>
      </c>
      <c r="B22" s="108">
        <v>318</v>
      </c>
      <c r="C22" s="109" t="s">
        <v>164</v>
      </c>
      <c r="D22" s="208" t="s">
        <v>175</v>
      </c>
      <c r="E22" s="109" t="s">
        <v>144</v>
      </c>
      <c r="F22" s="111" t="s">
        <v>166</v>
      </c>
      <c r="G22" s="112">
        <v>49.14</v>
      </c>
      <c r="H22" s="112">
        <v>8.86</v>
      </c>
      <c r="I22" s="107" t="s">
        <v>129</v>
      </c>
      <c r="J22" s="112">
        <f t="shared" si="0"/>
        <v>40.28</v>
      </c>
      <c r="K22" s="209" t="s">
        <v>167</v>
      </c>
      <c r="L22" s="108">
        <v>2020</v>
      </c>
      <c r="M22" s="108">
        <v>3838</v>
      </c>
      <c r="N22" s="109" t="s">
        <v>154</v>
      </c>
      <c r="O22" s="109" t="s">
        <v>168</v>
      </c>
      <c r="P22" s="108">
        <v>2</v>
      </c>
      <c r="Q22" s="111" t="s">
        <v>134</v>
      </c>
      <c r="R22" s="108">
        <v>1010203</v>
      </c>
      <c r="S22" s="108">
        <v>140</v>
      </c>
      <c r="T22" s="108">
        <v>22</v>
      </c>
      <c r="U22" s="108">
        <v>12</v>
      </c>
      <c r="V22" s="113">
        <v>2020</v>
      </c>
      <c r="W22" s="113">
        <v>133</v>
      </c>
      <c r="X22" s="113">
        <v>0</v>
      </c>
      <c r="Y22" s="114" t="s">
        <v>133</v>
      </c>
      <c r="Z22" s="108">
        <v>1091</v>
      </c>
      <c r="AA22" s="109" t="s">
        <v>149</v>
      </c>
      <c r="AB22" s="210" t="s">
        <v>156</v>
      </c>
      <c r="AC22" s="210" t="s">
        <v>149</v>
      </c>
      <c r="AD22" s="211">
        <f t="shared" si="1"/>
        <v>-5</v>
      </c>
      <c r="AE22" s="212">
        <f t="shared" si="2"/>
        <v>40.28</v>
      </c>
      <c r="AF22" s="213">
        <f t="shared" si="3"/>
        <v>-201.4</v>
      </c>
      <c r="AG22" s="214" t="s">
        <v>118</v>
      </c>
    </row>
    <row r="23" spans="1:33" ht="15">
      <c r="A23" s="108">
        <v>2020</v>
      </c>
      <c r="B23" s="108">
        <v>319</v>
      </c>
      <c r="C23" s="109" t="s">
        <v>164</v>
      </c>
      <c r="D23" s="208" t="s">
        <v>176</v>
      </c>
      <c r="E23" s="109" t="s">
        <v>144</v>
      </c>
      <c r="F23" s="111" t="s">
        <v>166</v>
      </c>
      <c r="G23" s="112">
        <v>70.94</v>
      </c>
      <c r="H23" s="112">
        <v>12.79</v>
      </c>
      <c r="I23" s="107" t="s">
        <v>129</v>
      </c>
      <c r="J23" s="112">
        <f t="shared" si="0"/>
        <v>58.15</v>
      </c>
      <c r="K23" s="209" t="s">
        <v>167</v>
      </c>
      <c r="L23" s="108">
        <v>2020</v>
      </c>
      <c r="M23" s="108">
        <v>3815</v>
      </c>
      <c r="N23" s="109" t="s">
        <v>151</v>
      </c>
      <c r="O23" s="109" t="s">
        <v>168</v>
      </c>
      <c r="P23" s="108">
        <v>2</v>
      </c>
      <c r="Q23" s="111" t="s">
        <v>134</v>
      </c>
      <c r="R23" s="108">
        <v>1010203</v>
      </c>
      <c r="S23" s="108">
        <v>140</v>
      </c>
      <c r="T23" s="108">
        <v>22</v>
      </c>
      <c r="U23" s="108">
        <v>7</v>
      </c>
      <c r="V23" s="113">
        <v>2020</v>
      </c>
      <c r="W23" s="113">
        <v>132</v>
      </c>
      <c r="X23" s="113">
        <v>0</v>
      </c>
      <c r="Y23" s="114" t="s">
        <v>133</v>
      </c>
      <c r="Z23" s="108">
        <v>1089</v>
      </c>
      <c r="AA23" s="109" t="s">
        <v>149</v>
      </c>
      <c r="AB23" s="210" t="s">
        <v>161</v>
      </c>
      <c r="AC23" s="210" t="s">
        <v>149</v>
      </c>
      <c r="AD23" s="211">
        <f t="shared" si="1"/>
        <v>-2</v>
      </c>
      <c r="AE23" s="212">
        <f t="shared" si="2"/>
        <v>58.15</v>
      </c>
      <c r="AF23" s="213">
        <f t="shared" si="3"/>
        <v>-116.3</v>
      </c>
      <c r="AG23" s="214" t="s">
        <v>118</v>
      </c>
    </row>
    <row r="24" spans="1:33" ht="15">
      <c r="A24" s="108">
        <v>2020</v>
      </c>
      <c r="B24" s="108">
        <v>320</v>
      </c>
      <c r="C24" s="109" t="s">
        <v>164</v>
      </c>
      <c r="D24" s="208" t="s">
        <v>177</v>
      </c>
      <c r="E24" s="109" t="s">
        <v>144</v>
      </c>
      <c r="F24" s="111" t="s">
        <v>166</v>
      </c>
      <c r="G24" s="112">
        <v>23.67</v>
      </c>
      <c r="H24" s="112">
        <v>4.27</v>
      </c>
      <c r="I24" s="107" t="s">
        <v>129</v>
      </c>
      <c r="J24" s="112">
        <f t="shared" si="0"/>
        <v>19.400000000000002</v>
      </c>
      <c r="K24" s="209" t="s">
        <v>167</v>
      </c>
      <c r="L24" s="108">
        <v>2020</v>
      </c>
      <c r="M24" s="108">
        <v>3839</v>
      </c>
      <c r="N24" s="109" t="s">
        <v>154</v>
      </c>
      <c r="O24" s="109" t="s">
        <v>168</v>
      </c>
      <c r="P24" s="108">
        <v>2</v>
      </c>
      <c r="Q24" s="111" t="s">
        <v>134</v>
      </c>
      <c r="R24" s="108">
        <v>1010203</v>
      </c>
      <c r="S24" s="108">
        <v>140</v>
      </c>
      <c r="T24" s="108">
        <v>22</v>
      </c>
      <c r="U24" s="108">
        <v>27</v>
      </c>
      <c r="V24" s="113">
        <v>2020</v>
      </c>
      <c r="W24" s="113">
        <v>139</v>
      </c>
      <c r="X24" s="113">
        <v>0</v>
      </c>
      <c r="Y24" s="114" t="s">
        <v>133</v>
      </c>
      <c r="Z24" s="108">
        <v>1094</v>
      </c>
      <c r="AA24" s="109" t="s">
        <v>149</v>
      </c>
      <c r="AB24" s="210" t="s">
        <v>156</v>
      </c>
      <c r="AC24" s="210" t="s">
        <v>149</v>
      </c>
      <c r="AD24" s="211">
        <f t="shared" si="1"/>
        <v>-5</v>
      </c>
      <c r="AE24" s="212">
        <f t="shared" si="2"/>
        <v>19.400000000000002</v>
      </c>
      <c r="AF24" s="213">
        <f t="shared" si="3"/>
        <v>-97.00000000000001</v>
      </c>
      <c r="AG24" s="214" t="s">
        <v>118</v>
      </c>
    </row>
    <row r="25" spans="1:33" ht="15">
      <c r="A25" s="108">
        <v>2020</v>
      </c>
      <c r="B25" s="108">
        <v>321</v>
      </c>
      <c r="C25" s="109" t="s">
        <v>164</v>
      </c>
      <c r="D25" s="208" t="s">
        <v>178</v>
      </c>
      <c r="E25" s="109" t="s">
        <v>144</v>
      </c>
      <c r="F25" s="111" t="s">
        <v>166</v>
      </c>
      <c r="G25" s="112">
        <v>68.38</v>
      </c>
      <c r="H25" s="112">
        <v>12.33</v>
      </c>
      <c r="I25" s="107" t="s">
        <v>129</v>
      </c>
      <c r="J25" s="112">
        <f t="shared" si="0"/>
        <v>56.05</v>
      </c>
      <c r="K25" s="209" t="s">
        <v>167</v>
      </c>
      <c r="L25" s="108">
        <v>2020</v>
      </c>
      <c r="M25" s="108">
        <v>3814</v>
      </c>
      <c r="N25" s="109" t="s">
        <v>151</v>
      </c>
      <c r="O25" s="109" t="s">
        <v>168</v>
      </c>
      <c r="P25" s="108">
        <v>2</v>
      </c>
      <c r="Q25" s="111" t="s">
        <v>134</v>
      </c>
      <c r="R25" s="108">
        <v>1010203</v>
      </c>
      <c r="S25" s="108">
        <v>140</v>
      </c>
      <c r="T25" s="108">
        <v>22</v>
      </c>
      <c r="U25" s="108">
        <v>25</v>
      </c>
      <c r="V25" s="113">
        <v>2020</v>
      </c>
      <c r="W25" s="113">
        <v>134</v>
      </c>
      <c r="X25" s="113">
        <v>0</v>
      </c>
      <c r="Y25" s="114" t="s">
        <v>133</v>
      </c>
      <c r="Z25" s="108">
        <v>1093</v>
      </c>
      <c r="AA25" s="109" t="s">
        <v>149</v>
      </c>
      <c r="AB25" s="210" t="s">
        <v>161</v>
      </c>
      <c r="AC25" s="210" t="s">
        <v>149</v>
      </c>
      <c r="AD25" s="211">
        <f t="shared" si="1"/>
        <v>-2</v>
      </c>
      <c r="AE25" s="212">
        <f t="shared" si="2"/>
        <v>56.05</v>
      </c>
      <c r="AF25" s="213">
        <f t="shared" si="3"/>
        <v>-112.1</v>
      </c>
      <c r="AG25" s="214" t="s">
        <v>118</v>
      </c>
    </row>
    <row r="26" spans="1:33" ht="15">
      <c r="A26" s="108">
        <v>2020</v>
      </c>
      <c r="B26" s="108">
        <v>322</v>
      </c>
      <c r="C26" s="109" t="s">
        <v>164</v>
      </c>
      <c r="D26" s="208" t="s">
        <v>179</v>
      </c>
      <c r="E26" s="109" t="s">
        <v>144</v>
      </c>
      <c r="F26" s="111" t="s">
        <v>166</v>
      </c>
      <c r="G26" s="112">
        <v>555.95</v>
      </c>
      <c r="H26" s="112">
        <v>100.26</v>
      </c>
      <c r="I26" s="107" t="s">
        <v>129</v>
      </c>
      <c r="J26" s="112">
        <f t="shared" si="0"/>
        <v>455.69000000000005</v>
      </c>
      <c r="K26" s="209" t="s">
        <v>167</v>
      </c>
      <c r="L26" s="108">
        <v>2020</v>
      </c>
      <c r="M26" s="108">
        <v>3818</v>
      </c>
      <c r="N26" s="109" t="s">
        <v>151</v>
      </c>
      <c r="O26" s="109" t="s">
        <v>168</v>
      </c>
      <c r="P26" s="108">
        <v>2</v>
      </c>
      <c r="Q26" s="111" t="s">
        <v>134</v>
      </c>
      <c r="R26" s="108">
        <v>1010203</v>
      </c>
      <c r="S26" s="108">
        <v>140</v>
      </c>
      <c r="T26" s="108">
        <v>22</v>
      </c>
      <c r="U26" s="108">
        <v>3</v>
      </c>
      <c r="V26" s="113">
        <v>2020</v>
      </c>
      <c r="W26" s="113">
        <v>325</v>
      </c>
      <c r="X26" s="113">
        <v>0</v>
      </c>
      <c r="Y26" s="114" t="s">
        <v>133</v>
      </c>
      <c r="Z26" s="108">
        <v>1086</v>
      </c>
      <c r="AA26" s="109" t="s">
        <v>149</v>
      </c>
      <c r="AB26" s="210" t="s">
        <v>161</v>
      </c>
      <c r="AC26" s="210" t="s">
        <v>149</v>
      </c>
      <c r="AD26" s="211">
        <f t="shared" si="1"/>
        <v>-2</v>
      </c>
      <c r="AE26" s="212">
        <f t="shared" si="2"/>
        <v>455.69000000000005</v>
      </c>
      <c r="AF26" s="213">
        <f t="shared" si="3"/>
        <v>-911.3800000000001</v>
      </c>
      <c r="AG26" s="214" t="s">
        <v>118</v>
      </c>
    </row>
    <row r="27" spans="1:33" ht="15">
      <c r="A27" s="108">
        <v>2020</v>
      </c>
      <c r="B27" s="108">
        <v>322</v>
      </c>
      <c r="C27" s="109" t="s">
        <v>164</v>
      </c>
      <c r="D27" s="208" t="s">
        <v>179</v>
      </c>
      <c r="E27" s="109" t="s">
        <v>144</v>
      </c>
      <c r="F27" s="111" t="s">
        <v>166</v>
      </c>
      <c r="G27" s="112">
        <v>10.67</v>
      </c>
      <c r="H27" s="112">
        <v>1.92</v>
      </c>
      <c r="I27" s="107" t="s">
        <v>129</v>
      </c>
      <c r="J27" s="112">
        <f t="shared" si="0"/>
        <v>8.75</v>
      </c>
      <c r="K27" s="209" t="s">
        <v>167</v>
      </c>
      <c r="L27" s="108">
        <v>2020</v>
      </c>
      <c r="M27" s="108">
        <v>3818</v>
      </c>
      <c r="N27" s="109" t="s">
        <v>151</v>
      </c>
      <c r="O27" s="109" t="s">
        <v>168</v>
      </c>
      <c r="P27" s="108">
        <v>2</v>
      </c>
      <c r="Q27" s="111" t="s">
        <v>134</v>
      </c>
      <c r="R27" s="108">
        <v>1010203</v>
      </c>
      <c r="S27" s="108">
        <v>140</v>
      </c>
      <c r="T27" s="108">
        <v>22</v>
      </c>
      <c r="U27" s="108">
        <v>21</v>
      </c>
      <c r="V27" s="113">
        <v>2020</v>
      </c>
      <c r="W27" s="113">
        <v>166</v>
      </c>
      <c r="X27" s="113">
        <v>0</v>
      </c>
      <c r="Y27" s="114" t="s">
        <v>133</v>
      </c>
      <c r="Z27" s="108">
        <v>1092</v>
      </c>
      <c r="AA27" s="109" t="s">
        <v>149</v>
      </c>
      <c r="AB27" s="210" t="s">
        <v>161</v>
      </c>
      <c r="AC27" s="210" t="s">
        <v>149</v>
      </c>
      <c r="AD27" s="211">
        <f t="shared" si="1"/>
        <v>-2</v>
      </c>
      <c r="AE27" s="212">
        <f t="shared" si="2"/>
        <v>8.75</v>
      </c>
      <c r="AF27" s="213">
        <f t="shared" si="3"/>
        <v>-17.5</v>
      </c>
      <c r="AG27" s="214" t="s">
        <v>118</v>
      </c>
    </row>
    <row r="28" spans="1:33" ht="15">
      <c r="A28" s="108">
        <v>2020</v>
      </c>
      <c r="B28" s="108">
        <v>323</v>
      </c>
      <c r="C28" s="109" t="s">
        <v>180</v>
      </c>
      <c r="D28" s="208" t="s">
        <v>181</v>
      </c>
      <c r="E28" s="109" t="s">
        <v>182</v>
      </c>
      <c r="F28" s="111" t="s">
        <v>183</v>
      </c>
      <c r="G28" s="112">
        <v>56.73</v>
      </c>
      <c r="H28" s="112">
        <v>28.86</v>
      </c>
      <c r="I28" s="107" t="s">
        <v>129</v>
      </c>
      <c r="J28" s="112">
        <f t="shared" si="0"/>
        <v>27.869999999999997</v>
      </c>
      <c r="K28" s="209" t="s">
        <v>184</v>
      </c>
      <c r="L28" s="108">
        <v>2020</v>
      </c>
      <c r="M28" s="108">
        <v>3935</v>
      </c>
      <c r="N28" s="109" t="s">
        <v>185</v>
      </c>
      <c r="O28" s="109" t="s">
        <v>186</v>
      </c>
      <c r="P28" s="108">
        <v>2</v>
      </c>
      <c r="Q28" s="111" t="s">
        <v>134</v>
      </c>
      <c r="R28" s="108">
        <v>1010203</v>
      </c>
      <c r="S28" s="108">
        <v>140</v>
      </c>
      <c r="T28" s="108">
        <v>22</v>
      </c>
      <c r="U28" s="108">
        <v>21</v>
      </c>
      <c r="V28" s="113">
        <v>2020</v>
      </c>
      <c r="W28" s="113">
        <v>166</v>
      </c>
      <c r="X28" s="113">
        <v>0</v>
      </c>
      <c r="Y28" s="114" t="s">
        <v>133</v>
      </c>
      <c r="Z28" s="108">
        <v>1098</v>
      </c>
      <c r="AA28" s="109" t="s">
        <v>149</v>
      </c>
      <c r="AB28" s="210" t="s">
        <v>187</v>
      </c>
      <c r="AC28" s="210" t="s">
        <v>149</v>
      </c>
      <c r="AD28" s="211">
        <f t="shared" si="1"/>
        <v>-12</v>
      </c>
      <c r="AE28" s="212">
        <f t="shared" si="2"/>
        <v>27.869999999999997</v>
      </c>
      <c r="AF28" s="213">
        <f t="shared" si="3"/>
        <v>-334.43999999999994</v>
      </c>
      <c r="AG28" s="214" t="s">
        <v>118</v>
      </c>
    </row>
    <row r="29" spans="1:33" ht="15">
      <c r="A29" s="108">
        <v>2020</v>
      </c>
      <c r="B29" s="108">
        <v>324</v>
      </c>
      <c r="C29" s="109" t="s">
        <v>180</v>
      </c>
      <c r="D29" s="208" t="s">
        <v>188</v>
      </c>
      <c r="E29" s="109" t="s">
        <v>182</v>
      </c>
      <c r="F29" s="111" t="s">
        <v>183</v>
      </c>
      <c r="G29" s="112">
        <v>31.64</v>
      </c>
      <c r="H29" s="112">
        <v>34.07</v>
      </c>
      <c r="I29" s="107" t="s">
        <v>129</v>
      </c>
      <c r="J29" s="112">
        <f t="shared" si="0"/>
        <v>-2.4299999999999997</v>
      </c>
      <c r="K29" s="209" t="s">
        <v>184</v>
      </c>
      <c r="L29" s="108">
        <v>2020</v>
      </c>
      <c r="M29" s="108">
        <v>3936</v>
      </c>
      <c r="N29" s="109" t="s">
        <v>185</v>
      </c>
      <c r="O29" s="109" t="s">
        <v>186</v>
      </c>
      <c r="P29" s="108">
        <v>2</v>
      </c>
      <c r="Q29" s="111" t="s">
        <v>134</v>
      </c>
      <c r="R29" s="108">
        <v>1010203</v>
      </c>
      <c r="S29" s="108">
        <v>140</v>
      </c>
      <c r="T29" s="108">
        <v>22</v>
      </c>
      <c r="U29" s="108">
        <v>22</v>
      </c>
      <c r="V29" s="113">
        <v>2020</v>
      </c>
      <c r="W29" s="113">
        <v>167</v>
      </c>
      <c r="X29" s="113">
        <v>0</v>
      </c>
      <c r="Y29" s="114" t="s">
        <v>133</v>
      </c>
      <c r="Z29" s="108">
        <v>1099</v>
      </c>
      <c r="AA29" s="109" t="s">
        <v>149</v>
      </c>
      <c r="AB29" s="210" t="s">
        <v>187</v>
      </c>
      <c r="AC29" s="210" t="s">
        <v>149</v>
      </c>
      <c r="AD29" s="211">
        <f t="shared" si="1"/>
        <v>-12</v>
      </c>
      <c r="AE29" s="212">
        <f t="shared" si="2"/>
        <v>-2.4299999999999997</v>
      </c>
      <c r="AF29" s="213">
        <f t="shared" si="3"/>
        <v>29.159999999999997</v>
      </c>
      <c r="AG29" s="214" t="s">
        <v>118</v>
      </c>
    </row>
    <row r="30" spans="1:33" ht="15">
      <c r="A30" s="108">
        <v>2020</v>
      </c>
      <c r="B30" s="108">
        <v>325</v>
      </c>
      <c r="C30" s="109" t="s">
        <v>180</v>
      </c>
      <c r="D30" s="208" t="s">
        <v>189</v>
      </c>
      <c r="E30" s="109" t="s">
        <v>182</v>
      </c>
      <c r="F30" s="111" t="s">
        <v>183</v>
      </c>
      <c r="G30" s="112">
        <v>109.8</v>
      </c>
      <c r="H30" s="112">
        <v>19.8</v>
      </c>
      <c r="I30" s="107" t="s">
        <v>129</v>
      </c>
      <c r="J30" s="112">
        <f t="shared" si="0"/>
        <v>90</v>
      </c>
      <c r="K30" s="209" t="s">
        <v>184</v>
      </c>
      <c r="L30" s="108">
        <v>2020</v>
      </c>
      <c r="M30" s="108">
        <v>3934</v>
      </c>
      <c r="N30" s="109" t="s">
        <v>185</v>
      </c>
      <c r="O30" s="109" t="s">
        <v>186</v>
      </c>
      <c r="P30" s="108">
        <v>2</v>
      </c>
      <c r="Q30" s="111" t="s">
        <v>134</v>
      </c>
      <c r="R30" s="108">
        <v>1010203</v>
      </c>
      <c r="S30" s="108">
        <v>140</v>
      </c>
      <c r="T30" s="108">
        <v>22</v>
      </c>
      <c r="U30" s="108">
        <v>23</v>
      </c>
      <c r="V30" s="113">
        <v>2020</v>
      </c>
      <c r="W30" s="113">
        <v>168</v>
      </c>
      <c r="X30" s="113">
        <v>0</v>
      </c>
      <c r="Y30" s="114" t="s">
        <v>133</v>
      </c>
      <c r="Z30" s="108">
        <v>1100</v>
      </c>
      <c r="AA30" s="109" t="s">
        <v>149</v>
      </c>
      <c r="AB30" s="210" t="s">
        <v>187</v>
      </c>
      <c r="AC30" s="210" t="s">
        <v>149</v>
      </c>
      <c r="AD30" s="211">
        <f t="shared" si="1"/>
        <v>-12</v>
      </c>
      <c r="AE30" s="212">
        <f t="shared" si="2"/>
        <v>90</v>
      </c>
      <c r="AF30" s="213">
        <f t="shared" si="3"/>
        <v>-1080</v>
      </c>
      <c r="AG30" s="214" t="s">
        <v>118</v>
      </c>
    </row>
    <row r="31" spans="1:33" ht="15">
      <c r="A31" s="108">
        <v>2020</v>
      </c>
      <c r="B31" s="108">
        <v>327</v>
      </c>
      <c r="C31" s="109" t="s">
        <v>180</v>
      </c>
      <c r="D31" s="208" t="s">
        <v>190</v>
      </c>
      <c r="E31" s="109" t="s">
        <v>191</v>
      </c>
      <c r="F31" s="111" t="s">
        <v>192</v>
      </c>
      <c r="G31" s="112">
        <v>260</v>
      </c>
      <c r="H31" s="112">
        <v>0</v>
      </c>
      <c r="I31" s="107" t="s">
        <v>118</v>
      </c>
      <c r="J31" s="112">
        <f t="shared" si="0"/>
        <v>260</v>
      </c>
      <c r="K31" s="209" t="s">
        <v>193</v>
      </c>
      <c r="L31" s="108">
        <v>2020</v>
      </c>
      <c r="M31" s="108">
        <v>3933</v>
      </c>
      <c r="N31" s="109" t="s">
        <v>185</v>
      </c>
      <c r="O31" s="109" t="s">
        <v>121</v>
      </c>
      <c r="P31" s="108">
        <v>3</v>
      </c>
      <c r="Q31" s="111" t="s">
        <v>122</v>
      </c>
      <c r="R31" s="108">
        <v>1010303</v>
      </c>
      <c r="S31" s="108">
        <v>250</v>
      </c>
      <c r="T31" s="108">
        <v>27</v>
      </c>
      <c r="U31" s="108">
        <v>1</v>
      </c>
      <c r="V31" s="113">
        <v>2020</v>
      </c>
      <c r="W31" s="113">
        <v>337</v>
      </c>
      <c r="X31" s="113">
        <v>0</v>
      </c>
      <c r="Y31" s="114" t="s">
        <v>133</v>
      </c>
      <c r="Z31" s="108">
        <v>1084</v>
      </c>
      <c r="AA31" s="109" t="s">
        <v>149</v>
      </c>
      <c r="AB31" s="210" t="s">
        <v>187</v>
      </c>
      <c r="AC31" s="210" t="s">
        <v>149</v>
      </c>
      <c r="AD31" s="211">
        <f t="shared" si="1"/>
        <v>-12</v>
      </c>
      <c r="AE31" s="212">
        <f t="shared" si="2"/>
        <v>260</v>
      </c>
      <c r="AF31" s="213">
        <f t="shared" si="3"/>
        <v>-3120</v>
      </c>
      <c r="AG31" s="214" t="s">
        <v>118</v>
      </c>
    </row>
    <row r="32" spans="1:33" ht="15">
      <c r="A32" s="108">
        <v>2020</v>
      </c>
      <c r="B32" s="108">
        <v>328</v>
      </c>
      <c r="C32" s="109" t="s">
        <v>194</v>
      </c>
      <c r="D32" s="208" t="s">
        <v>195</v>
      </c>
      <c r="E32" s="109" t="s">
        <v>196</v>
      </c>
      <c r="F32" s="111" t="s">
        <v>197</v>
      </c>
      <c r="G32" s="112">
        <v>1666.98</v>
      </c>
      <c r="H32" s="112">
        <v>0</v>
      </c>
      <c r="I32" s="107" t="s">
        <v>118</v>
      </c>
      <c r="J32" s="112">
        <f t="shared" si="0"/>
        <v>1666.98</v>
      </c>
      <c r="K32" s="209" t="s">
        <v>198</v>
      </c>
      <c r="L32" s="108">
        <v>2020</v>
      </c>
      <c r="M32" s="108">
        <v>4118</v>
      </c>
      <c r="N32" s="109" t="s">
        <v>199</v>
      </c>
      <c r="O32" s="109" t="s">
        <v>200</v>
      </c>
      <c r="P32" s="108">
        <v>4</v>
      </c>
      <c r="Q32" s="111" t="s">
        <v>201</v>
      </c>
      <c r="R32" s="108">
        <v>1050102</v>
      </c>
      <c r="S32" s="108">
        <v>2000</v>
      </c>
      <c r="T32" s="108">
        <v>57</v>
      </c>
      <c r="U32" s="108">
        <v>5</v>
      </c>
      <c r="V32" s="113">
        <v>2020</v>
      </c>
      <c r="W32" s="113">
        <v>330</v>
      </c>
      <c r="X32" s="113">
        <v>0</v>
      </c>
      <c r="Y32" s="114" t="s">
        <v>202</v>
      </c>
      <c r="Z32" s="108">
        <v>1059</v>
      </c>
      <c r="AA32" s="109" t="s">
        <v>194</v>
      </c>
      <c r="AB32" s="210" t="s">
        <v>203</v>
      </c>
      <c r="AC32" s="210" t="s">
        <v>194</v>
      </c>
      <c r="AD32" s="211">
        <f t="shared" si="1"/>
        <v>-26</v>
      </c>
      <c r="AE32" s="212">
        <f t="shared" si="2"/>
        <v>1666.98</v>
      </c>
      <c r="AF32" s="213">
        <f t="shared" si="3"/>
        <v>-43341.48</v>
      </c>
      <c r="AG32" s="214" t="s">
        <v>118</v>
      </c>
    </row>
    <row r="33" spans="1:33" ht="15">
      <c r="A33" s="108">
        <v>2020</v>
      </c>
      <c r="B33" s="108">
        <v>329</v>
      </c>
      <c r="C33" s="109" t="s">
        <v>194</v>
      </c>
      <c r="D33" s="208" t="s">
        <v>204</v>
      </c>
      <c r="E33" s="109" t="s">
        <v>205</v>
      </c>
      <c r="F33" s="111" t="s">
        <v>206</v>
      </c>
      <c r="G33" s="112">
        <v>1666.98</v>
      </c>
      <c r="H33" s="112">
        <v>0</v>
      </c>
      <c r="I33" s="107" t="s">
        <v>118</v>
      </c>
      <c r="J33" s="112">
        <f t="shared" si="0"/>
        <v>1666.98</v>
      </c>
      <c r="K33" s="209" t="s">
        <v>207</v>
      </c>
      <c r="L33" s="108">
        <v>2020</v>
      </c>
      <c r="M33" s="108">
        <v>3989</v>
      </c>
      <c r="N33" s="109" t="s">
        <v>164</v>
      </c>
      <c r="O33" s="109" t="s">
        <v>208</v>
      </c>
      <c r="P33" s="108">
        <v>4</v>
      </c>
      <c r="Q33" s="111" t="s">
        <v>201</v>
      </c>
      <c r="R33" s="108">
        <v>1050102</v>
      </c>
      <c r="S33" s="108">
        <v>2000</v>
      </c>
      <c r="T33" s="108">
        <v>57</v>
      </c>
      <c r="U33" s="108">
        <v>5</v>
      </c>
      <c r="V33" s="113">
        <v>2020</v>
      </c>
      <c r="W33" s="113">
        <v>327</v>
      </c>
      <c r="X33" s="113">
        <v>0</v>
      </c>
      <c r="Y33" s="114" t="s">
        <v>133</v>
      </c>
      <c r="Z33" s="108">
        <v>1060</v>
      </c>
      <c r="AA33" s="109" t="s">
        <v>194</v>
      </c>
      <c r="AB33" s="210" t="s">
        <v>209</v>
      </c>
      <c r="AC33" s="210" t="s">
        <v>194</v>
      </c>
      <c r="AD33" s="211">
        <f t="shared" si="1"/>
        <v>-18</v>
      </c>
      <c r="AE33" s="212">
        <f t="shared" si="2"/>
        <v>1666.98</v>
      </c>
      <c r="AF33" s="213">
        <f t="shared" si="3"/>
        <v>-30005.64</v>
      </c>
      <c r="AG33" s="214" t="s">
        <v>118</v>
      </c>
    </row>
    <row r="34" spans="1:33" ht="15">
      <c r="A34" s="108">
        <v>2020</v>
      </c>
      <c r="B34" s="108">
        <v>330</v>
      </c>
      <c r="C34" s="109" t="s">
        <v>194</v>
      </c>
      <c r="D34" s="208" t="s">
        <v>210</v>
      </c>
      <c r="E34" s="109" t="s">
        <v>148</v>
      </c>
      <c r="F34" s="111" t="s">
        <v>211</v>
      </c>
      <c r="G34" s="112">
        <v>167</v>
      </c>
      <c r="H34" s="112">
        <v>0</v>
      </c>
      <c r="I34" s="107" t="s">
        <v>118</v>
      </c>
      <c r="J34" s="112">
        <f t="shared" si="0"/>
        <v>167</v>
      </c>
      <c r="K34" s="209" t="s">
        <v>212</v>
      </c>
      <c r="L34" s="108">
        <v>2020</v>
      </c>
      <c r="M34" s="108">
        <v>3922</v>
      </c>
      <c r="N34" s="109" t="s">
        <v>213</v>
      </c>
      <c r="O34" s="109" t="s">
        <v>214</v>
      </c>
      <c r="P34" s="108">
        <v>4</v>
      </c>
      <c r="Q34" s="111" t="s">
        <v>201</v>
      </c>
      <c r="R34" s="108">
        <v>1100403</v>
      </c>
      <c r="S34" s="108">
        <v>4100</v>
      </c>
      <c r="T34" s="108">
        <v>74</v>
      </c>
      <c r="U34" s="108">
        <v>15</v>
      </c>
      <c r="V34" s="113">
        <v>2020</v>
      </c>
      <c r="W34" s="113">
        <v>311</v>
      </c>
      <c r="X34" s="113">
        <v>0</v>
      </c>
      <c r="Y34" s="114" t="s">
        <v>133</v>
      </c>
      <c r="Z34" s="108">
        <v>1061</v>
      </c>
      <c r="AA34" s="109" t="s">
        <v>194</v>
      </c>
      <c r="AB34" s="210" t="s">
        <v>215</v>
      </c>
      <c r="AC34" s="210" t="s">
        <v>194</v>
      </c>
      <c r="AD34" s="211">
        <f t="shared" si="1"/>
        <v>-12</v>
      </c>
      <c r="AE34" s="212">
        <f t="shared" si="2"/>
        <v>167</v>
      </c>
      <c r="AF34" s="213">
        <f t="shared" si="3"/>
        <v>-2004</v>
      </c>
      <c r="AG34" s="214" t="s">
        <v>118</v>
      </c>
    </row>
    <row r="35" spans="1:33" ht="15">
      <c r="A35" s="108">
        <v>2020</v>
      </c>
      <c r="B35" s="108">
        <v>331</v>
      </c>
      <c r="C35" s="109" t="s">
        <v>194</v>
      </c>
      <c r="D35" s="208" t="s">
        <v>216</v>
      </c>
      <c r="E35" s="109" t="s">
        <v>217</v>
      </c>
      <c r="F35" s="111" t="s">
        <v>218</v>
      </c>
      <c r="G35" s="112">
        <v>20780.92</v>
      </c>
      <c r="H35" s="112">
        <v>3747.38</v>
      </c>
      <c r="I35" s="107" t="s">
        <v>129</v>
      </c>
      <c r="J35" s="112">
        <f t="shared" si="0"/>
        <v>17033.539999999997</v>
      </c>
      <c r="K35" s="209" t="s">
        <v>133</v>
      </c>
      <c r="L35" s="108">
        <v>2020</v>
      </c>
      <c r="M35" s="108">
        <v>4054</v>
      </c>
      <c r="N35" s="109" t="s">
        <v>217</v>
      </c>
      <c r="O35" s="109" t="s">
        <v>219</v>
      </c>
      <c r="P35" s="108">
        <v>2</v>
      </c>
      <c r="Q35" s="111" t="s">
        <v>134</v>
      </c>
      <c r="R35" s="108">
        <v>2090101</v>
      </c>
      <c r="S35" s="108">
        <v>8530</v>
      </c>
      <c r="T35" s="108">
        <v>164</v>
      </c>
      <c r="U35" s="108">
        <v>4</v>
      </c>
      <c r="V35" s="113">
        <v>2020</v>
      </c>
      <c r="W35" s="113">
        <v>98</v>
      </c>
      <c r="X35" s="113">
        <v>0</v>
      </c>
      <c r="Y35" s="114" t="s">
        <v>133</v>
      </c>
      <c r="Z35" s="108">
        <v>1062</v>
      </c>
      <c r="AA35" s="109" t="s">
        <v>194</v>
      </c>
      <c r="AB35" s="210" t="s">
        <v>220</v>
      </c>
      <c r="AC35" s="210" t="s">
        <v>194</v>
      </c>
      <c r="AD35" s="211">
        <f t="shared" si="1"/>
        <v>-22</v>
      </c>
      <c r="AE35" s="212">
        <f t="shared" si="2"/>
        <v>17033.539999999997</v>
      </c>
      <c r="AF35" s="213">
        <f t="shared" si="3"/>
        <v>-374737.87999999995</v>
      </c>
      <c r="AG35" s="214" t="s">
        <v>118</v>
      </c>
    </row>
    <row r="36" spans="1:33" ht="15">
      <c r="A36" s="108">
        <v>2020</v>
      </c>
      <c r="B36" s="108">
        <v>332</v>
      </c>
      <c r="C36" s="109" t="s">
        <v>221</v>
      </c>
      <c r="D36" s="208" t="s">
        <v>222</v>
      </c>
      <c r="E36" s="109" t="s">
        <v>125</v>
      </c>
      <c r="F36" s="111" t="s">
        <v>128</v>
      </c>
      <c r="G36" s="112">
        <v>21409.41</v>
      </c>
      <c r="H36" s="112">
        <v>1946.31</v>
      </c>
      <c r="I36" s="107" t="s">
        <v>129</v>
      </c>
      <c r="J36" s="112">
        <f t="shared" si="0"/>
        <v>19463.1</v>
      </c>
      <c r="K36" s="209" t="s">
        <v>130</v>
      </c>
      <c r="L36" s="108">
        <v>2020</v>
      </c>
      <c r="M36" s="108">
        <v>4096</v>
      </c>
      <c r="N36" s="109" t="s">
        <v>125</v>
      </c>
      <c r="O36" s="109" t="s">
        <v>132</v>
      </c>
      <c r="P36" s="108">
        <v>2</v>
      </c>
      <c r="Q36" s="111" t="s">
        <v>134</v>
      </c>
      <c r="R36" s="108">
        <v>2090101</v>
      </c>
      <c r="S36" s="108">
        <v>8530</v>
      </c>
      <c r="T36" s="108">
        <v>152</v>
      </c>
      <c r="U36" s="108">
        <v>5</v>
      </c>
      <c r="V36" s="113">
        <v>2020</v>
      </c>
      <c r="W36" s="113">
        <v>318</v>
      </c>
      <c r="X36" s="113">
        <v>0</v>
      </c>
      <c r="Y36" s="114" t="s">
        <v>133</v>
      </c>
      <c r="Z36" s="108">
        <v>1063</v>
      </c>
      <c r="AA36" s="109" t="s">
        <v>194</v>
      </c>
      <c r="AB36" s="210" t="s">
        <v>223</v>
      </c>
      <c r="AC36" s="210" t="s">
        <v>194</v>
      </c>
      <c r="AD36" s="211">
        <f t="shared" si="1"/>
        <v>-24</v>
      </c>
      <c r="AE36" s="212">
        <f t="shared" si="2"/>
        <v>19463.1</v>
      </c>
      <c r="AF36" s="213">
        <f t="shared" si="3"/>
        <v>-467114.39999999997</v>
      </c>
      <c r="AG36" s="214" t="s">
        <v>118</v>
      </c>
    </row>
    <row r="37" spans="1:33" ht="15">
      <c r="A37" s="108">
        <v>2020</v>
      </c>
      <c r="B37" s="108">
        <v>333</v>
      </c>
      <c r="C37" s="109" t="s">
        <v>221</v>
      </c>
      <c r="D37" s="208" t="s">
        <v>224</v>
      </c>
      <c r="E37" s="109" t="s">
        <v>225</v>
      </c>
      <c r="F37" s="111" t="s">
        <v>226</v>
      </c>
      <c r="G37" s="112">
        <v>102.28</v>
      </c>
      <c r="H37" s="112">
        <v>18.44</v>
      </c>
      <c r="I37" s="107" t="s">
        <v>129</v>
      </c>
      <c r="J37" s="112">
        <f t="shared" si="0"/>
        <v>83.84</v>
      </c>
      <c r="K37" s="209" t="s">
        <v>133</v>
      </c>
      <c r="L37" s="108">
        <v>2020</v>
      </c>
      <c r="M37" s="108">
        <v>3742</v>
      </c>
      <c r="N37" s="109" t="s">
        <v>225</v>
      </c>
      <c r="O37" s="109" t="s">
        <v>227</v>
      </c>
      <c r="P37" s="108">
        <v>2</v>
      </c>
      <c r="Q37" s="111" t="s">
        <v>134</v>
      </c>
      <c r="R37" s="108">
        <v>1090202</v>
      </c>
      <c r="S37" s="108">
        <v>3210</v>
      </c>
      <c r="T37" s="108">
        <v>25</v>
      </c>
      <c r="U37" s="108">
        <v>9</v>
      </c>
      <c r="V37" s="113">
        <v>2020</v>
      </c>
      <c r="W37" s="113">
        <v>115</v>
      </c>
      <c r="X37" s="113">
        <v>0</v>
      </c>
      <c r="Y37" s="114" t="s">
        <v>133</v>
      </c>
      <c r="Z37" s="108">
        <v>1064</v>
      </c>
      <c r="AA37" s="109" t="s">
        <v>221</v>
      </c>
      <c r="AB37" s="210" t="s">
        <v>221</v>
      </c>
      <c r="AC37" s="210" t="s">
        <v>221</v>
      </c>
      <c r="AD37" s="211">
        <f t="shared" si="1"/>
        <v>0</v>
      </c>
      <c r="AE37" s="212">
        <f t="shared" si="2"/>
        <v>83.84</v>
      </c>
      <c r="AF37" s="213">
        <f t="shared" si="3"/>
        <v>0</v>
      </c>
      <c r="AG37" s="214" t="s">
        <v>118</v>
      </c>
    </row>
    <row r="38" spans="1:33" ht="15">
      <c r="A38" s="108">
        <v>2020</v>
      </c>
      <c r="B38" s="108">
        <v>334</v>
      </c>
      <c r="C38" s="109" t="s">
        <v>221</v>
      </c>
      <c r="D38" s="208" t="s">
        <v>228</v>
      </c>
      <c r="E38" s="109" t="s">
        <v>123</v>
      </c>
      <c r="F38" s="111" t="s">
        <v>229</v>
      </c>
      <c r="G38" s="112">
        <v>104.01</v>
      </c>
      <c r="H38" s="112">
        <v>18.76</v>
      </c>
      <c r="I38" s="107" t="s">
        <v>129</v>
      </c>
      <c r="J38" s="112">
        <f t="shared" si="0"/>
        <v>85.25</v>
      </c>
      <c r="K38" s="209" t="s">
        <v>230</v>
      </c>
      <c r="L38" s="108">
        <v>2020</v>
      </c>
      <c r="M38" s="108">
        <v>3733</v>
      </c>
      <c r="N38" s="109" t="s">
        <v>225</v>
      </c>
      <c r="O38" s="109" t="s">
        <v>231</v>
      </c>
      <c r="P38" s="108">
        <v>2</v>
      </c>
      <c r="Q38" s="111" t="s">
        <v>134</v>
      </c>
      <c r="R38" s="108">
        <v>1080102</v>
      </c>
      <c r="S38" s="108">
        <v>2770</v>
      </c>
      <c r="T38" s="108">
        <v>65</v>
      </c>
      <c r="U38" s="108">
        <v>1</v>
      </c>
      <c r="V38" s="113">
        <v>2020</v>
      </c>
      <c r="W38" s="113">
        <v>231</v>
      </c>
      <c r="X38" s="113">
        <v>0</v>
      </c>
      <c r="Y38" s="114" t="s">
        <v>133</v>
      </c>
      <c r="Z38" s="108">
        <v>1065</v>
      </c>
      <c r="AA38" s="109" t="s">
        <v>221</v>
      </c>
      <c r="AB38" s="210" t="s">
        <v>221</v>
      </c>
      <c r="AC38" s="210" t="s">
        <v>221</v>
      </c>
      <c r="AD38" s="211">
        <f t="shared" si="1"/>
        <v>0</v>
      </c>
      <c r="AE38" s="212">
        <f t="shared" si="2"/>
        <v>85.25</v>
      </c>
      <c r="AF38" s="213">
        <f t="shared" si="3"/>
        <v>0</v>
      </c>
      <c r="AG38" s="214" t="s">
        <v>118</v>
      </c>
    </row>
    <row r="39" spans="1:33" ht="15">
      <c r="A39" s="108">
        <v>2020</v>
      </c>
      <c r="B39" s="108">
        <v>335</v>
      </c>
      <c r="C39" s="109" t="s">
        <v>221</v>
      </c>
      <c r="D39" s="208" t="s">
        <v>232</v>
      </c>
      <c r="E39" s="109" t="s">
        <v>123</v>
      </c>
      <c r="F39" s="111" t="s">
        <v>233</v>
      </c>
      <c r="G39" s="112">
        <v>178.12</v>
      </c>
      <c r="H39" s="112">
        <v>32.12</v>
      </c>
      <c r="I39" s="107" t="s">
        <v>129</v>
      </c>
      <c r="J39" s="112">
        <f t="shared" si="0"/>
        <v>146</v>
      </c>
      <c r="K39" s="209" t="s">
        <v>234</v>
      </c>
      <c r="L39" s="108">
        <v>2020</v>
      </c>
      <c r="M39" s="108">
        <v>3716</v>
      </c>
      <c r="N39" s="109" t="s">
        <v>235</v>
      </c>
      <c r="O39" s="109" t="s">
        <v>236</v>
      </c>
      <c r="P39" s="108">
        <v>2</v>
      </c>
      <c r="Q39" s="111" t="s">
        <v>134</v>
      </c>
      <c r="R39" s="108">
        <v>1010204</v>
      </c>
      <c r="S39" s="108">
        <v>150</v>
      </c>
      <c r="T39" s="108">
        <v>22</v>
      </c>
      <c r="U39" s="108">
        <v>8</v>
      </c>
      <c r="V39" s="113">
        <v>2020</v>
      </c>
      <c r="W39" s="113">
        <v>174</v>
      </c>
      <c r="X39" s="113">
        <v>0</v>
      </c>
      <c r="Y39" s="114" t="s">
        <v>133</v>
      </c>
      <c r="Z39" s="108">
        <v>1066</v>
      </c>
      <c r="AA39" s="109" t="s">
        <v>221</v>
      </c>
      <c r="AB39" s="210" t="s">
        <v>237</v>
      </c>
      <c r="AC39" s="210" t="s">
        <v>221</v>
      </c>
      <c r="AD39" s="211">
        <f t="shared" si="1"/>
        <v>3</v>
      </c>
      <c r="AE39" s="212">
        <f t="shared" si="2"/>
        <v>146</v>
      </c>
      <c r="AF39" s="213">
        <f t="shared" si="3"/>
        <v>438</v>
      </c>
      <c r="AG39" s="214" t="s">
        <v>118</v>
      </c>
    </row>
    <row r="40" spans="1:33" ht="15">
      <c r="A40" s="108">
        <v>2020</v>
      </c>
      <c r="B40" s="108">
        <v>336</v>
      </c>
      <c r="C40" s="109" t="s">
        <v>238</v>
      </c>
      <c r="D40" s="208" t="s">
        <v>239</v>
      </c>
      <c r="E40" s="109" t="s">
        <v>154</v>
      </c>
      <c r="F40" s="111" t="s">
        <v>240</v>
      </c>
      <c r="G40" s="112">
        <v>810.2</v>
      </c>
      <c r="H40" s="112">
        <v>146.1</v>
      </c>
      <c r="I40" s="107" t="s">
        <v>129</v>
      </c>
      <c r="J40" s="112">
        <f aca="true" t="shared" si="4" ref="J40:J71">IF(I40="SI",G40-H40,G40)</f>
        <v>664.1</v>
      </c>
      <c r="K40" s="209" t="s">
        <v>241</v>
      </c>
      <c r="L40" s="108">
        <v>2020</v>
      </c>
      <c r="M40" s="108">
        <v>3860</v>
      </c>
      <c r="N40" s="109" t="s">
        <v>124</v>
      </c>
      <c r="O40" s="109" t="s">
        <v>242</v>
      </c>
      <c r="P40" s="108">
        <v>2</v>
      </c>
      <c r="Q40" s="111" t="s">
        <v>134</v>
      </c>
      <c r="R40" s="108">
        <v>1090603</v>
      </c>
      <c r="S40" s="108">
        <v>3660</v>
      </c>
      <c r="T40" s="108">
        <v>72</v>
      </c>
      <c r="U40" s="108">
        <v>1</v>
      </c>
      <c r="V40" s="113">
        <v>2020</v>
      </c>
      <c r="W40" s="113">
        <v>254</v>
      </c>
      <c r="X40" s="113">
        <v>0</v>
      </c>
      <c r="Y40" s="114" t="s">
        <v>133</v>
      </c>
      <c r="Z40" s="108">
        <v>1068</v>
      </c>
      <c r="AA40" s="109" t="s">
        <v>221</v>
      </c>
      <c r="AB40" s="210" t="s">
        <v>243</v>
      </c>
      <c r="AC40" s="210" t="s">
        <v>221</v>
      </c>
      <c r="AD40" s="211">
        <f aca="true" t="shared" si="5" ref="AD40:AD71">AC40-AB40</f>
        <v>-8</v>
      </c>
      <c r="AE40" s="212">
        <f aca="true" t="shared" si="6" ref="AE40:AE71">IF(AG40="SI",0,J40)</f>
        <v>664.1</v>
      </c>
      <c r="AF40" s="213">
        <f aca="true" t="shared" si="7" ref="AF40:AF71">AE40*AD40</f>
        <v>-5312.8</v>
      </c>
      <c r="AG40" s="214" t="s">
        <v>118</v>
      </c>
    </row>
    <row r="41" spans="1:33" ht="15">
      <c r="A41" s="108">
        <v>2020</v>
      </c>
      <c r="B41" s="108">
        <v>337</v>
      </c>
      <c r="C41" s="109" t="s">
        <v>238</v>
      </c>
      <c r="D41" s="208" t="s">
        <v>244</v>
      </c>
      <c r="E41" s="109" t="s">
        <v>217</v>
      </c>
      <c r="F41" s="111"/>
      <c r="G41" s="112">
        <v>170</v>
      </c>
      <c r="H41" s="112">
        <v>0</v>
      </c>
      <c r="I41" s="107" t="s">
        <v>129</v>
      </c>
      <c r="J41" s="112">
        <f t="shared" si="4"/>
        <v>170</v>
      </c>
      <c r="K41" s="209" t="s">
        <v>245</v>
      </c>
      <c r="L41" s="108">
        <v>2020</v>
      </c>
      <c r="M41" s="108">
        <v>4049</v>
      </c>
      <c r="N41" s="109" t="s">
        <v>217</v>
      </c>
      <c r="O41" s="109" t="s">
        <v>246</v>
      </c>
      <c r="P41" s="108">
        <v>2</v>
      </c>
      <c r="Q41" s="111" t="s">
        <v>134</v>
      </c>
      <c r="R41" s="108">
        <v>1080103</v>
      </c>
      <c r="S41" s="108">
        <v>2780</v>
      </c>
      <c r="T41" s="108">
        <v>66</v>
      </c>
      <c r="U41" s="108">
        <v>9</v>
      </c>
      <c r="V41" s="113">
        <v>2020</v>
      </c>
      <c r="W41" s="113">
        <v>221</v>
      </c>
      <c r="X41" s="113">
        <v>0</v>
      </c>
      <c r="Y41" s="114" t="s">
        <v>133</v>
      </c>
      <c r="Z41" s="108">
        <v>1069</v>
      </c>
      <c r="AA41" s="109" t="s">
        <v>238</v>
      </c>
      <c r="AB41" s="210" t="s">
        <v>220</v>
      </c>
      <c r="AC41" s="210" t="s">
        <v>238</v>
      </c>
      <c r="AD41" s="211">
        <f t="shared" si="5"/>
        <v>-20</v>
      </c>
      <c r="AE41" s="212">
        <f t="shared" si="6"/>
        <v>170</v>
      </c>
      <c r="AF41" s="213">
        <f t="shared" si="7"/>
        <v>-3400</v>
      </c>
      <c r="AG41" s="214" t="s">
        <v>118</v>
      </c>
    </row>
    <row r="42" spans="1:33" ht="15">
      <c r="A42" s="108">
        <v>2020</v>
      </c>
      <c r="B42" s="108">
        <v>337</v>
      </c>
      <c r="C42" s="109" t="s">
        <v>238</v>
      </c>
      <c r="D42" s="208" t="s">
        <v>244</v>
      </c>
      <c r="E42" s="109" t="s">
        <v>217</v>
      </c>
      <c r="F42" s="111"/>
      <c r="G42" s="112">
        <v>400</v>
      </c>
      <c r="H42" s="112">
        <v>0</v>
      </c>
      <c r="I42" s="107" t="s">
        <v>129</v>
      </c>
      <c r="J42" s="112">
        <f t="shared" si="4"/>
        <v>400</v>
      </c>
      <c r="K42" s="209" t="s">
        <v>245</v>
      </c>
      <c r="L42" s="108">
        <v>2020</v>
      </c>
      <c r="M42" s="108">
        <v>4049</v>
      </c>
      <c r="N42" s="109" t="s">
        <v>217</v>
      </c>
      <c r="O42" s="109" t="s">
        <v>246</v>
      </c>
      <c r="P42" s="108">
        <v>2</v>
      </c>
      <c r="Q42" s="111" t="s">
        <v>134</v>
      </c>
      <c r="R42" s="108">
        <v>1080103</v>
      </c>
      <c r="S42" s="108">
        <v>2780</v>
      </c>
      <c r="T42" s="108">
        <v>66</v>
      </c>
      <c r="U42" s="108">
        <v>10</v>
      </c>
      <c r="V42" s="113">
        <v>2020</v>
      </c>
      <c r="W42" s="113">
        <v>222</v>
      </c>
      <c r="X42" s="113">
        <v>0</v>
      </c>
      <c r="Y42" s="114" t="s">
        <v>133</v>
      </c>
      <c r="Z42" s="108">
        <v>1070</v>
      </c>
      <c r="AA42" s="109" t="s">
        <v>238</v>
      </c>
      <c r="AB42" s="210" t="s">
        <v>220</v>
      </c>
      <c r="AC42" s="210" t="s">
        <v>238</v>
      </c>
      <c r="AD42" s="211">
        <f t="shared" si="5"/>
        <v>-20</v>
      </c>
      <c r="AE42" s="212">
        <f t="shared" si="6"/>
        <v>400</v>
      </c>
      <c r="AF42" s="213">
        <f t="shared" si="7"/>
        <v>-8000</v>
      </c>
      <c r="AG42" s="214" t="s">
        <v>118</v>
      </c>
    </row>
    <row r="43" spans="1:33" ht="15">
      <c r="A43" s="108">
        <v>2020</v>
      </c>
      <c r="B43" s="108">
        <v>338</v>
      </c>
      <c r="C43" s="109" t="s">
        <v>149</v>
      </c>
      <c r="D43" s="208" t="s">
        <v>247</v>
      </c>
      <c r="E43" s="109" t="s">
        <v>217</v>
      </c>
      <c r="F43" s="111" t="s">
        <v>248</v>
      </c>
      <c r="G43" s="112">
        <v>250</v>
      </c>
      <c r="H43" s="112">
        <v>0</v>
      </c>
      <c r="I43" s="107" t="s">
        <v>129</v>
      </c>
      <c r="J43" s="112">
        <f t="shared" si="4"/>
        <v>250</v>
      </c>
      <c r="K43" s="209" t="s">
        <v>249</v>
      </c>
      <c r="L43" s="108">
        <v>2020</v>
      </c>
      <c r="M43" s="108">
        <v>4059</v>
      </c>
      <c r="N43" s="109" t="s">
        <v>180</v>
      </c>
      <c r="O43" s="109" t="s">
        <v>250</v>
      </c>
      <c r="P43" s="108">
        <v>2</v>
      </c>
      <c r="Q43" s="111" t="s">
        <v>134</v>
      </c>
      <c r="R43" s="108">
        <v>1010203</v>
      </c>
      <c r="S43" s="108">
        <v>140</v>
      </c>
      <c r="T43" s="108">
        <v>22</v>
      </c>
      <c r="U43" s="108">
        <v>2</v>
      </c>
      <c r="V43" s="113">
        <v>2019</v>
      </c>
      <c r="W43" s="113">
        <v>10251</v>
      </c>
      <c r="X43" s="113">
        <v>0</v>
      </c>
      <c r="Y43" s="114" t="s">
        <v>133</v>
      </c>
      <c r="Z43" s="108">
        <v>1102</v>
      </c>
      <c r="AA43" s="109" t="s">
        <v>251</v>
      </c>
      <c r="AB43" s="210" t="s">
        <v>252</v>
      </c>
      <c r="AC43" s="210" t="s">
        <v>251</v>
      </c>
      <c r="AD43" s="211">
        <f t="shared" si="5"/>
        <v>-16</v>
      </c>
      <c r="AE43" s="212">
        <f t="shared" si="6"/>
        <v>250</v>
      </c>
      <c r="AF43" s="213">
        <f t="shared" si="7"/>
        <v>-4000</v>
      </c>
      <c r="AG43" s="214" t="s">
        <v>118</v>
      </c>
    </row>
    <row r="44" spans="1:33" ht="15">
      <c r="A44" s="108">
        <v>2020</v>
      </c>
      <c r="B44" s="108">
        <v>338</v>
      </c>
      <c r="C44" s="109" t="s">
        <v>149</v>
      </c>
      <c r="D44" s="208" t="s">
        <v>247</v>
      </c>
      <c r="E44" s="109" t="s">
        <v>217</v>
      </c>
      <c r="F44" s="111" t="s">
        <v>248</v>
      </c>
      <c r="G44" s="112">
        <v>250</v>
      </c>
      <c r="H44" s="112">
        <v>0</v>
      </c>
      <c r="I44" s="107" t="s">
        <v>129</v>
      </c>
      <c r="J44" s="112">
        <f t="shared" si="4"/>
        <v>250</v>
      </c>
      <c r="K44" s="209" t="s">
        <v>249</v>
      </c>
      <c r="L44" s="108">
        <v>2020</v>
      </c>
      <c r="M44" s="108">
        <v>4059</v>
      </c>
      <c r="N44" s="109" t="s">
        <v>180</v>
      </c>
      <c r="O44" s="109" t="s">
        <v>250</v>
      </c>
      <c r="P44" s="108">
        <v>2</v>
      </c>
      <c r="Q44" s="111" t="s">
        <v>134</v>
      </c>
      <c r="R44" s="108">
        <v>1010203</v>
      </c>
      <c r="S44" s="108">
        <v>140</v>
      </c>
      <c r="T44" s="108">
        <v>22</v>
      </c>
      <c r="U44" s="108">
        <v>2</v>
      </c>
      <c r="V44" s="113">
        <v>2020</v>
      </c>
      <c r="W44" s="113">
        <v>10251</v>
      </c>
      <c r="X44" s="113">
        <v>0</v>
      </c>
      <c r="Y44" s="114" t="s">
        <v>133</v>
      </c>
      <c r="Z44" s="108">
        <v>1103</v>
      </c>
      <c r="AA44" s="109" t="s">
        <v>251</v>
      </c>
      <c r="AB44" s="210" t="s">
        <v>252</v>
      </c>
      <c r="AC44" s="210" t="s">
        <v>251</v>
      </c>
      <c r="AD44" s="211">
        <f t="shared" si="5"/>
        <v>-16</v>
      </c>
      <c r="AE44" s="212">
        <f t="shared" si="6"/>
        <v>250</v>
      </c>
      <c r="AF44" s="213">
        <f t="shared" si="7"/>
        <v>-4000</v>
      </c>
      <c r="AG44" s="214" t="s">
        <v>118</v>
      </c>
    </row>
    <row r="45" spans="1:33" ht="15">
      <c r="A45" s="108">
        <v>2020</v>
      </c>
      <c r="B45" s="108">
        <v>338</v>
      </c>
      <c r="C45" s="109" t="s">
        <v>149</v>
      </c>
      <c r="D45" s="208" t="s">
        <v>247</v>
      </c>
      <c r="E45" s="109" t="s">
        <v>217</v>
      </c>
      <c r="F45" s="111" t="s">
        <v>248</v>
      </c>
      <c r="G45" s="112">
        <v>181.25</v>
      </c>
      <c r="H45" s="112">
        <v>0</v>
      </c>
      <c r="I45" s="107" t="s">
        <v>129</v>
      </c>
      <c r="J45" s="112">
        <f t="shared" si="4"/>
        <v>181.25</v>
      </c>
      <c r="K45" s="209" t="s">
        <v>253</v>
      </c>
      <c r="L45" s="108">
        <v>2020</v>
      </c>
      <c r="M45" s="108">
        <v>4059</v>
      </c>
      <c r="N45" s="109" t="s">
        <v>180</v>
      </c>
      <c r="O45" s="109" t="s">
        <v>250</v>
      </c>
      <c r="P45" s="108">
        <v>2</v>
      </c>
      <c r="Q45" s="111" t="s">
        <v>134</v>
      </c>
      <c r="R45" s="108">
        <v>1010203</v>
      </c>
      <c r="S45" s="108">
        <v>140</v>
      </c>
      <c r="T45" s="108">
        <v>22</v>
      </c>
      <c r="U45" s="108">
        <v>2</v>
      </c>
      <c r="V45" s="113">
        <v>2019</v>
      </c>
      <c r="W45" s="113">
        <v>477</v>
      </c>
      <c r="X45" s="113">
        <v>0</v>
      </c>
      <c r="Y45" s="114" t="s">
        <v>133</v>
      </c>
      <c r="Z45" s="108">
        <v>1101</v>
      </c>
      <c r="AA45" s="109" t="s">
        <v>251</v>
      </c>
      <c r="AB45" s="210" t="s">
        <v>252</v>
      </c>
      <c r="AC45" s="210" t="s">
        <v>251</v>
      </c>
      <c r="AD45" s="211">
        <f t="shared" si="5"/>
        <v>-16</v>
      </c>
      <c r="AE45" s="212">
        <f t="shared" si="6"/>
        <v>181.25</v>
      </c>
      <c r="AF45" s="213">
        <f t="shared" si="7"/>
        <v>-2900</v>
      </c>
      <c r="AG45" s="214" t="s">
        <v>118</v>
      </c>
    </row>
    <row r="46" spans="1:33" ht="15">
      <c r="A46" s="108">
        <v>2020</v>
      </c>
      <c r="B46" s="108">
        <v>339</v>
      </c>
      <c r="C46" s="109" t="s">
        <v>243</v>
      </c>
      <c r="D46" s="208" t="s">
        <v>254</v>
      </c>
      <c r="E46" s="109" t="s">
        <v>149</v>
      </c>
      <c r="F46" s="111" t="s">
        <v>166</v>
      </c>
      <c r="G46" s="112">
        <v>77.36</v>
      </c>
      <c r="H46" s="112">
        <v>13.95</v>
      </c>
      <c r="I46" s="107" t="s">
        <v>129</v>
      </c>
      <c r="J46" s="112">
        <f t="shared" si="4"/>
        <v>63.41</v>
      </c>
      <c r="K46" s="209" t="s">
        <v>167</v>
      </c>
      <c r="L46" s="108">
        <v>2020</v>
      </c>
      <c r="M46" s="108">
        <v>4234</v>
      </c>
      <c r="N46" s="109" t="s">
        <v>255</v>
      </c>
      <c r="O46" s="109" t="s">
        <v>168</v>
      </c>
      <c r="P46" s="108">
        <v>2</v>
      </c>
      <c r="Q46" s="111" t="s">
        <v>134</v>
      </c>
      <c r="R46" s="108">
        <v>1010203</v>
      </c>
      <c r="S46" s="108">
        <v>140</v>
      </c>
      <c r="T46" s="108">
        <v>22</v>
      </c>
      <c r="U46" s="108">
        <v>6</v>
      </c>
      <c r="V46" s="113">
        <v>2020</v>
      </c>
      <c r="W46" s="113">
        <v>323</v>
      </c>
      <c r="X46" s="113">
        <v>0</v>
      </c>
      <c r="Y46" s="114" t="s">
        <v>133</v>
      </c>
      <c r="Z46" s="108">
        <v>1110</v>
      </c>
      <c r="AA46" s="109" t="s">
        <v>256</v>
      </c>
      <c r="AB46" s="210" t="s">
        <v>257</v>
      </c>
      <c r="AC46" s="210" t="s">
        <v>256</v>
      </c>
      <c r="AD46" s="211">
        <f t="shared" si="5"/>
        <v>-25</v>
      </c>
      <c r="AE46" s="212">
        <f t="shared" si="6"/>
        <v>63.41</v>
      </c>
      <c r="AF46" s="213">
        <f t="shared" si="7"/>
        <v>-1585.25</v>
      </c>
      <c r="AG46" s="214" t="s">
        <v>118</v>
      </c>
    </row>
    <row r="47" spans="1:33" ht="15">
      <c r="A47" s="108">
        <v>2020</v>
      </c>
      <c r="B47" s="108">
        <v>340</v>
      </c>
      <c r="C47" s="109" t="s">
        <v>243</v>
      </c>
      <c r="D47" s="208" t="s">
        <v>258</v>
      </c>
      <c r="E47" s="109" t="s">
        <v>149</v>
      </c>
      <c r="F47" s="111" t="s">
        <v>166</v>
      </c>
      <c r="G47" s="112">
        <v>72.44</v>
      </c>
      <c r="H47" s="112">
        <v>13.06</v>
      </c>
      <c r="I47" s="107" t="s">
        <v>129</v>
      </c>
      <c r="J47" s="112">
        <f t="shared" si="4"/>
        <v>59.379999999999995</v>
      </c>
      <c r="K47" s="209" t="s">
        <v>167</v>
      </c>
      <c r="L47" s="108">
        <v>2020</v>
      </c>
      <c r="M47" s="108">
        <v>4240</v>
      </c>
      <c r="N47" s="109" t="s">
        <v>255</v>
      </c>
      <c r="O47" s="109" t="s">
        <v>168</v>
      </c>
      <c r="P47" s="108">
        <v>2</v>
      </c>
      <c r="Q47" s="111" t="s">
        <v>134</v>
      </c>
      <c r="R47" s="108">
        <v>1010203</v>
      </c>
      <c r="S47" s="108">
        <v>140</v>
      </c>
      <c r="T47" s="108">
        <v>22</v>
      </c>
      <c r="U47" s="108">
        <v>7</v>
      </c>
      <c r="V47" s="113">
        <v>2020</v>
      </c>
      <c r="W47" s="113">
        <v>132</v>
      </c>
      <c r="X47" s="113">
        <v>0</v>
      </c>
      <c r="Y47" s="114" t="s">
        <v>133</v>
      </c>
      <c r="Z47" s="108">
        <v>1111</v>
      </c>
      <c r="AA47" s="109" t="s">
        <v>256</v>
      </c>
      <c r="AB47" s="210" t="s">
        <v>257</v>
      </c>
      <c r="AC47" s="210" t="s">
        <v>256</v>
      </c>
      <c r="AD47" s="211">
        <f t="shared" si="5"/>
        <v>-25</v>
      </c>
      <c r="AE47" s="212">
        <f t="shared" si="6"/>
        <v>59.379999999999995</v>
      </c>
      <c r="AF47" s="213">
        <f t="shared" si="7"/>
        <v>-1484.5</v>
      </c>
      <c r="AG47" s="214" t="s">
        <v>118</v>
      </c>
    </row>
    <row r="48" spans="1:33" ht="15">
      <c r="A48" s="108">
        <v>2020</v>
      </c>
      <c r="B48" s="108">
        <v>341</v>
      </c>
      <c r="C48" s="109" t="s">
        <v>243</v>
      </c>
      <c r="D48" s="208" t="s">
        <v>259</v>
      </c>
      <c r="E48" s="109" t="s">
        <v>149</v>
      </c>
      <c r="F48" s="111" t="s">
        <v>166</v>
      </c>
      <c r="G48" s="112">
        <v>18.03</v>
      </c>
      <c r="H48" s="112">
        <v>3.25</v>
      </c>
      <c r="I48" s="107" t="s">
        <v>129</v>
      </c>
      <c r="J48" s="112">
        <f t="shared" si="4"/>
        <v>14.780000000000001</v>
      </c>
      <c r="K48" s="209" t="s">
        <v>167</v>
      </c>
      <c r="L48" s="108">
        <v>2020</v>
      </c>
      <c r="M48" s="108">
        <v>4237</v>
      </c>
      <c r="N48" s="109" t="s">
        <v>255</v>
      </c>
      <c r="O48" s="109" t="s">
        <v>168</v>
      </c>
      <c r="P48" s="108">
        <v>2</v>
      </c>
      <c r="Q48" s="111" t="s">
        <v>134</v>
      </c>
      <c r="R48" s="108">
        <v>1010503</v>
      </c>
      <c r="S48" s="108">
        <v>470</v>
      </c>
      <c r="T48" s="108">
        <v>25</v>
      </c>
      <c r="U48" s="108">
        <v>10</v>
      </c>
      <c r="V48" s="113">
        <v>2020</v>
      </c>
      <c r="W48" s="113">
        <v>136</v>
      </c>
      <c r="X48" s="113">
        <v>0</v>
      </c>
      <c r="Y48" s="114" t="s">
        <v>133</v>
      </c>
      <c r="Z48" s="108">
        <v>1117</v>
      </c>
      <c r="AA48" s="109" t="s">
        <v>256</v>
      </c>
      <c r="AB48" s="210" t="s">
        <v>257</v>
      </c>
      <c r="AC48" s="210" t="s">
        <v>256</v>
      </c>
      <c r="AD48" s="211">
        <f t="shared" si="5"/>
        <v>-25</v>
      </c>
      <c r="AE48" s="212">
        <f t="shared" si="6"/>
        <v>14.780000000000001</v>
      </c>
      <c r="AF48" s="213">
        <f t="shared" si="7"/>
        <v>-369.5</v>
      </c>
      <c r="AG48" s="214" t="s">
        <v>118</v>
      </c>
    </row>
    <row r="49" spans="1:33" ht="15">
      <c r="A49" s="108">
        <v>2020</v>
      </c>
      <c r="B49" s="108">
        <v>342</v>
      </c>
      <c r="C49" s="109" t="s">
        <v>243</v>
      </c>
      <c r="D49" s="208" t="s">
        <v>260</v>
      </c>
      <c r="E49" s="109" t="s">
        <v>149</v>
      </c>
      <c r="F49" s="111" t="s">
        <v>166</v>
      </c>
      <c r="G49" s="112">
        <v>25.79</v>
      </c>
      <c r="H49" s="112">
        <v>4.65</v>
      </c>
      <c r="I49" s="107" t="s">
        <v>129</v>
      </c>
      <c r="J49" s="112">
        <f t="shared" si="4"/>
        <v>21.14</v>
      </c>
      <c r="K49" s="209" t="s">
        <v>167</v>
      </c>
      <c r="L49" s="108">
        <v>2020</v>
      </c>
      <c r="M49" s="108">
        <v>4241</v>
      </c>
      <c r="N49" s="109" t="s">
        <v>255</v>
      </c>
      <c r="O49" s="109" t="s">
        <v>168</v>
      </c>
      <c r="P49" s="108">
        <v>2</v>
      </c>
      <c r="Q49" s="111" t="s">
        <v>134</v>
      </c>
      <c r="R49" s="108">
        <v>1080103</v>
      </c>
      <c r="S49" s="108">
        <v>2780</v>
      </c>
      <c r="T49" s="108">
        <v>66</v>
      </c>
      <c r="U49" s="108">
        <v>2</v>
      </c>
      <c r="V49" s="113">
        <v>2020</v>
      </c>
      <c r="W49" s="113">
        <v>142</v>
      </c>
      <c r="X49" s="113">
        <v>0</v>
      </c>
      <c r="Y49" s="114" t="s">
        <v>133</v>
      </c>
      <c r="Z49" s="108">
        <v>1118</v>
      </c>
      <c r="AA49" s="109" t="s">
        <v>256</v>
      </c>
      <c r="AB49" s="210" t="s">
        <v>257</v>
      </c>
      <c r="AC49" s="210" t="s">
        <v>256</v>
      </c>
      <c r="AD49" s="211">
        <f t="shared" si="5"/>
        <v>-25</v>
      </c>
      <c r="AE49" s="212">
        <f t="shared" si="6"/>
        <v>21.14</v>
      </c>
      <c r="AF49" s="213">
        <f t="shared" si="7"/>
        <v>-528.5</v>
      </c>
      <c r="AG49" s="214" t="s">
        <v>118</v>
      </c>
    </row>
    <row r="50" spans="1:33" ht="15">
      <c r="A50" s="108">
        <v>2020</v>
      </c>
      <c r="B50" s="108">
        <v>343</v>
      </c>
      <c r="C50" s="109" t="s">
        <v>243</v>
      </c>
      <c r="D50" s="208" t="s">
        <v>261</v>
      </c>
      <c r="E50" s="109" t="s">
        <v>149</v>
      </c>
      <c r="F50" s="111" t="s">
        <v>166</v>
      </c>
      <c r="G50" s="112">
        <v>559.53</v>
      </c>
      <c r="H50" s="112">
        <v>100.9</v>
      </c>
      <c r="I50" s="107" t="s">
        <v>129</v>
      </c>
      <c r="J50" s="112">
        <f t="shared" si="4"/>
        <v>458.63</v>
      </c>
      <c r="K50" s="209" t="s">
        <v>167</v>
      </c>
      <c r="L50" s="108">
        <v>2020</v>
      </c>
      <c r="M50" s="108">
        <v>4236</v>
      </c>
      <c r="N50" s="109" t="s">
        <v>255</v>
      </c>
      <c r="O50" s="109" t="s">
        <v>168</v>
      </c>
      <c r="P50" s="108">
        <v>2</v>
      </c>
      <c r="Q50" s="111" t="s">
        <v>134</v>
      </c>
      <c r="R50" s="108">
        <v>1080203</v>
      </c>
      <c r="S50" s="108">
        <v>2890</v>
      </c>
      <c r="T50" s="108">
        <v>69</v>
      </c>
      <c r="U50" s="108">
        <v>1</v>
      </c>
      <c r="V50" s="113">
        <v>2020</v>
      </c>
      <c r="W50" s="113">
        <v>140</v>
      </c>
      <c r="X50" s="113">
        <v>0</v>
      </c>
      <c r="Y50" s="114" t="s">
        <v>133</v>
      </c>
      <c r="Z50" s="108">
        <v>1120</v>
      </c>
      <c r="AA50" s="109" t="s">
        <v>256</v>
      </c>
      <c r="AB50" s="210" t="s">
        <v>257</v>
      </c>
      <c r="AC50" s="210" t="s">
        <v>256</v>
      </c>
      <c r="AD50" s="211">
        <f t="shared" si="5"/>
        <v>-25</v>
      </c>
      <c r="AE50" s="212">
        <f t="shared" si="6"/>
        <v>458.63</v>
      </c>
      <c r="AF50" s="213">
        <f t="shared" si="7"/>
        <v>-11465.75</v>
      </c>
      <c r="AG50" s="214" t="s">
        <v>118</v>
      </c>
    </row>
    <row r="51" spans="1:33" ht="15">
      <c r="A51" s="108">
        <v>2020</v>
      </c>
      <c r="B51" s="108">
        <v>344</v>
      </c>
      <c r="C51" s="109" t="s">
        <v>243</v>
      </c>
      <c r="D51" s="208" t="s">
        <v>262</v>
      </c>
      <c r="E51" s="109" t="s">
        <v>149</v>
      </c>
      <c r="F51" s="111" t="s">
        <v>166</v>
      </c>
      <c r="G51" s="112">
        <v>354.41</v>
      </c>
      <c r="H51" s="112">
        <v>63.91</v>
      </c>
      <c r="I51" s="107" t="s">
        <v>129</v>
      </c>
      <c r="J51" s="112">
        <f t="shared" si="4"/>
        <v>290.5</v>
      </c>
      <c r="K51" s="209" t="s">
        <v>167</v>
      </c>
      <c r="L51" s="108">
        <v>2020</v>
      </c>
      <c r="M51" s="108">
        <v>4233</v>
      </c>
      <c r="N51" s="109" t="s">
        <v>255</v>
      </c>
      <c r="O51" s="109" t="s">
        <v>168</v>
      </c>
      <c r="P51" s="108">
        <v>2</v>
      </c>
      <c r="Q51" s="111" t="s">
        <v>134</v>
      </c>
      <c r="R51" s="108">
        <v>1080203</v>
      </c>
      <c r="S51" s="108">
        <v>2890</v>
      </c>
      <c r="T51" s="108">
        <v>69</v>
      </c>
      <c r="U51" s="108">
        <v>1</v>
      </c>
      <c r="V51" s="113">
        <v>2020</v>
      </c>
      <c r="W51" s="113">
        <v>140</v>
      </c>
      <c r="X51" s="113">
        <v>0</v>
      </c>
      <c r="Y51" s="114" t="s">
        <v>133</v>
      </c>
      <c r="Z51" s="108">
        <v>1119</v>
      </c>
      <c r="AA51" s="109" t="s">
        <v>256</v>
      </c>
      <c r="AB51" s="210" t="s">
        <v>257</v>
      </c>
      <c r="AC51" s="210" t="s">
        <v>256</v>
      </c>
      <c r="AD51" s="211">
        <f t="shared" si="5"/>
        <v>-25</v>
      </c>
      <c r="AE51" s="212">
        <f t="shared" si="6"/>
        <v>290.5</v>
      </c>
      <c r="AF51" s="213">
        <f t="shared" si="7"/>
        <v>-7262.5</v>
      </c>
      <c r="AG51" s="214" t="s">
        <v>118</v>
      </c>
    </row>
    <row r="52" spans="1:33" ht="15">
      <c r="A52" s="108">
        <v>2020</v>
      </c>
      <c r="B52" s="108">
        <v>345</v>
      </c>
      <c r="C52" s="109" t="s">
        <v>243</v>
      </c>
      <c r="D52" s="208" t="s">
        <v>263</v>
      </c>
      <c r="E52" s="109" t="s">
        <v>149</v>
      </c>
      <c r="F52" s="111" t="s">
        <v>166</v>
      </c>
      <c r="G52" s="112">
        <v>23.18</v>
      </c>
      <c r="H52" s="112">
        <v>4.18</v>
      </c>
      <c r="I52" s="107" t="s">
        <v>129</v>
      </c>
      <c r="J52" s="112">
        <f t="shared" si="4"/>
        <v>19</v>
      </c>
      <c r="K52" s="209" t="s">
        <v>167</v>
      </c>
      <c r="L52" s="108">
        <v>2020</v>
      </c>
      <c r="M52" s="108">
        <v>4238</v>
      </c>
      <c r="N52" s="109" t="s">
        <v>255</v>
      </c>
      <c r="O52" s="109" t="s">
        <v>168</v>
      </c>
      <c r="P52" s="108">
        <v>2</v>
      </c>
      <c r="Q52" s="111" t="s">
        <v>134</v>
      </c>
      <c r="R52" s="108">
        <v>1010203</v>
      </c>
      <c r="S52" s="108">
        <v>140</v>
      </c>
      <c r="T52" s="108">
        <v>22</v>
      </c>
      <c r="U52" s="108">
        <v>27</v>
      </c>
      <c r="V52" s="113">
        <v>2020</v>
      </c>
      <c r="W52" s="113">
        <v>139</v>
      </c>
      <c r="X52" s="113">
        <v>0</v>
      </c>
      <c r="Y52" s="114" t="s">
        <v>133</v>
      </c>
      <c r="Z52" s="108">
        <v>1116</v>
      </c>
      <c r="AA52" s="109" t="s">
        <v>256</v>
      </c>
      <c r="AB52" s="210" t="s">
        <v>257</v>
      </c>
      <c r="AC52" s="210" t="s">
        <v>256</v>
      </c>
      <c r="AD52" s="211">
        <f t="shared" si="5"/>
        <v>-25</v>
      </c>
      <c r="AE52" s="212">
        <f t="shared" si="6"/>
        <v>19</v>
      </c>
      <c r="AF52" s="213">
        <f t="shared" si="7"/>
        <v>-475</v>
      </c>
      <c r="AG52" s="214" t="s">
        <v>118</v>
      </c>
    </row>
    <row r="53" spans="1:33" ht="15">
      <c r="A53" s="108">
        <v>2020</v>
      </c>
      <c r="B53" s="108">
        <v>346</v>
      </c>
      <c r="C53" s="109" t="s">
        <v>243</v>
      </c>
      <c r="D53" s="208" t="s">
        <v>264</v>
      </c>
      <c r="E53" s="109" t="s">
        <v>149</v>
      </c>
      <c r="F53" s="111" t="s">
        <v>166</v>
      </c>
      <c r="G53" s="112">
        <v>51.44</v>
      </c>
      <c r="H53" s="112">
        <v>9.28</v>
      </c>
      <c r="I53" s="107" t="s">
        <v>129</v>
      </c>
      <c r="J53" s="112">
        <f t="shared" si="4"/>
        <v>42.16</v>
      </c>
      <c r="K53" s="209" t="s">
        <v>167</v>
      </c>
      <c r="L53" s="108">
        <v>2020</v>
      </c>
      <c r="M53" s="108">
        <v>4239</v>
      </c>
      <c r="N53" s="109" t="s">
        <v>255</v>
      </c>
      <c r="O53" s="109" t="s">
        <v>168</v>
      </c>
      <c r="P53" s="108">
        <v>2</v>
      </c>
      <c r="Q53" s="111" t="s">
        <v>134</v>
      </c>
      <c r="R53" s="108">
        <v>1010203</v>
      </c>
      <c r="S53" s="108">
        <v>140</v>
      </c>
      <c r="T53" s="108">
        <v>22</v>
      </c>
      <c r="U53" s="108">
        <v>12</v>
      </c>
      <c r="V53" s="113">
        <v>2020</v>
      </c>
      <c r="W53" s="113">
        <v>133</v>
      </c>
      <c r="X53" s="113">
        <v>0</v>
      </c>
      <c r="Y53" s="114" t="s">
        <v>133</v>
      </c>
      <c r="Z53" s="108">
        <v>1113</v>
      </c>
      <c r="AA53" s="109" t="s">
        <v>256</v>
      </c>
      <c r="AB53" s="210" t="s">
        <v>257</v>
      </c>
      <c r="AC53" s="210" t="s">
        <v>256</v>
      </c>
      <c r="AD53" s="211">
        <f t="shared" si="5"/>
        <v>-25</v>
      </c>
      <c r="AE53" s="212">
        <f t="shared" si="6"/>
        <v>42.16</v>
      </c>
      <c r="AF53" s="213">
        <f t="shared" si="7"/>
        <v>-1054</v>
      </c>
      <c r="AG53" s="214" t="s">
        <v>118</v>
      </c>
    </row>
    <row r="54" spans="1:33" ht="15">
      <c r="A54" s="108">
        <v>2020</v>
      </c>
      <c r="B54" s="108">
        <v>347</v>
      </c>
      <c r="C54" s="109" t="s">
        <v>243</v>
      </c>
      <c r="D54" s="208" t="s">
        <v>265</v>
      </c>
      <c r="E54" s="109" t="s">
        <v>149</v>
      </c>
      <c r="F54" s="111" t="s">
        <v>166</v>
      </c>
      <c r="G54" s="112">
        <v>79.89</v>
      </c>
      <c r="H54" s="112">
        <v>14.41</v>
      </c>
      <c r="I54" s="107" t="s">
        <v>129</v>
      </c>
      <c r="J54" s="112">
        <f t="shared" si="4"/>
        <v>65.48</v>
      </c>
      <c r="K54" s="209" t="s">
        <v>167</v>
      </c>
      <c r="L54" s="108">
        <v>2020</v>
      </c>
      <c r="M54" s="108">
        <v>4232</v>
      </c>
      <c r="N54" s="109" t="s">
        <v>255</v>
      </c>
      <c r="O54" s="109" t="s">
        <v>168</v>
      </c>
      <c r="P54" s="108">
        <v>2</v>
      </c>
      <c r="Q54" s="111" t="s">
        <v>134</v>
      </c>
      <c r="R54" s="108">
        <v>1010203</v>
      </c>
      <c r="S54" s="108">
        <v>140</v>
      </c>
      <c r="T54" s="108">
        <v>22</v>
      </c>
      <c r="U54" s="108">
        <v>25</v>
      </c>
      <c r="V54" s="113">
        <v>2020</v>
      </c>
      <c r="W54" s="113">
        <v>134</v>
      </c>
      <c r="X54" s="113">
        <v>0</v>
      </c>
      <c r="Y54" s="114" t="s">
        <v>133</v>
      </c>
      <c r="Z54" s="108">
        <v>1115</v>
      </c>
      <c r="AA54" s="109" t="s">
        <v>256</v>
      </c>
      <c r="AB54" s="210" t="s">
        <v>257</v>
      </c>
      <c r="AC54" s="210" t="s">
        <v>256</v>
      </c>
      <c r="AD54" s="211">
        <f t="shared" si="5"/>
        <v>-25</v>
      </c>
      <c r="AE54" s="212">
        <f t="shared" si="6"/>
        <v>65.48</v>
      </c>
      <c r="AF54" s="213">
        <f t="shared" si="7"/>
        <v>-1637</v>
      </c>
      <c r="AG54" s="214" t="s">
        <v>118</v>
      </c>
    </row>
    <row r="55" spans="1:33" ht="15">
      <c r="A55" s="108">
        <v>2020</v>
      </c>
      <c r="B55" s="108">
        <v>348</v>
      </c>
      <c r="C55" s="109" t="s">
        <v>243</v>
      </c>
      <c r="D55" s="208" t="s">
        <v>266</v>
      </c>
      <c r="E55" s="109" t="s">
        <v>149</v>
      </c>
      <c r="F55" s="111" t="s">
        <v>166</v>
      </c>
      <c r="G55" s="112">
        <v>69.05</v>
      </c>
      <c r="H55" s="112">
        <v>12.45</v>
      </c>
      <c r="I55" s="107" t="s">
        <v>129</v>
      </c>
      <c r="J55" s="112">
        <f t="shared" si="4"/>
        <v>56.599999999999994</v>
      </c>
      <c r="K55" s="209" t="s">
        <v>167</v>
      </c>
      <c r="L55" s="108">
        <v>2020</v>
      </c>
      <c r="M55" s="108">
        <v>4230</v>
      </c>
      <c r="N55" s="109" t="s">
        <v>255</v>
      </c>
      <c r="O55" s="109" t="s">
        <v>168</v>
      </c>
      <c r="P55" s="108">
        <v>2</v>
      </c>
      <c r="Q55" s="111" t="s">
        <v>134</v>
      </c>
      <c r="R55" s="108">
        <v>1010203</v>
      </c>
      <c r="S55" s="108">
        <v>140</v>
      </c>
      <c r="T55" s="108">
        <v>22</v>
      </c>
      <c r="U55" s="108">
        <v>11</v>
      </c>
      <c r="V55" s="113">
        <v>2020</v>
      </c>
      <c r="W55" s="113">
        <v>141</v>
      </c>
      <c r="X55" s="113">
        <v>0</v>
      </c>
      <c r="Y55" s="114" t="s">
        <v>133</v>
      </c>
      <c r="Z55" s="108">
        <v>1112</v>
      </c>
      <c r="AA55" s="109" t="s">
        <v>256</v>
      </c>
      <c r="AB55" s="210" t="s">
        <v>257</v>
      </c>
      <c r="AC55" s="210" t="s">
        <v>256</v>
      </c>
      <c r="AD55" s="211">
        <f t="shared" si="5"/>
        <v>-25</v>
      </c>
      <c r="AE55" s="212">
        <f t="shared" si="6"/>
        <v>56.599999999999994</v>
      </c>
      <c r="AF55" s="213">
        <f t="shared" si="7"/>
        <v>-1414.9999999999998</v>
      </c>
      <c r="AG55" s="214" t="s">
        <v>118</v>
      </c>
    </row>
    <row r="56" spans="1:33" ht="15">
      <c r="A56" s="108">
        <v>2020</v>
      </c>
      <c r="B56" s="108">
        <v>349</v>
      </c>
      <c r="C56" s="109" t="s">
        <v>243</v>
      </c>
      <c r="D56" s="208" t="s">
        <v>267</v>
      </c>
      <c r="E56" s="109" t="s">
        <v>149</v>
      </c>
      <c r="F56" s="111" t="s">
        <v>166</v>
      </c>
      <c r="G56" s="112">
        <v>114.61</v>
      </c>
      <c r="H56" s="112">
        <v>20.67</v>
      </c>
      <c r="I56" s="107" t="s">
        <v>129</v>
      </c>
      <c r="J56" s="112">
        <f t="shared" si="4"/>
        <v>93.94</v>
      </c>
      <c r="K56" s="209" t="s">
        <v>167</v>
      </c>
      <c r="L56" s="108">
        <v>2020</v>
      </c>
      <c r="M56" s="108">
        <v>4235</v>
      </c>
      <c r="N56" s="109" t="s">
        <v>255</v>
      </c>
      <c r="O56" s="109" t="s">
        <v>168</v>
      </c>
      <c r="P56" s="108">
        <v>2</v>
      </c>
      <c r="Q56" s="111" t="s">
        <v>134</v>
      </c>
      <c r="R56" s="108">
        <v>1010203</v>
      </c>
      <c r="S56" s="108">
        <v>140</v>
      </c>
      <c r="T56" s="108">
        <v>22</v>
      </c>
      <c r="U56" s="108">
        <v>21</v>
      </c>
      <c r="V56" s="113">
        <v>2020</v>
      </c>
      <c r="W56" s="113">
        <v>375</v>
      </c>
      <c r="X56" s="113">
        <v>0</v>
      </c>
      <c r="Y56" s="114" t="s">
        <v>133</v>
      </c>
      <c r="Z56" s="108">
        <v>1114</v>
      </c>
      <c r="AA56" s="109" t="s">
        <v>256</v>
      </c>
      <c r="AB56" s="210" t="s">
        <v>257</v>
      </c>
      <c r="AC56" s="210" t="s">
        <v>256</v>
      </c>
      <c r="AD56" s="211">
        <f t="shared" si="5"/>
        <v>-25</v>
      </c>
      <c r="AE56" s="212">
        <f t="shared" si="6"/>
        <v>93.94</v>
      </c>
      <c r="AF56" s="213">
        <f t="shared" si="7"/>
        <v>-2348.5</v>
      </c>
      <c r="AG56" s="214" t="s">
        <v>118</v>
      </c>
    </row>
    <row r="57" spans="1:33" ht="15">
      <c r="A57" s="108">
        <v>2020</v>
      </c>
      <c r="B57" s="108">
        <v>350</v>
      </c>
      <c r="C57" s="109" t="s">
        <v>268</v>
      </c>
      <c r="D57" s="208" t="s">
        <v>269</v>
      </c>
      <c r="E57" s="109" t="s">
        <v>255</v>
      </c>
      <c r="F57" s="111" t="s">
        <v>270</v>
      </c>
      <c r="G57" s="112">
        <v>104.43</v>
      </c>
      <c r="H57" s="112">
        <v>18.83</v>
      </c>
      <c r="I57" s="107" t="s">
        <v>129</v>
      </c>
      <c r="J57" s="112">
        <f t="shared" si="4"/>
        <v>85.60000000000001</v>
      </c>
      <c r="K57" s="209" t="s">
        <v>271</v>
      </c>
      <c r="L57" s="108">
        <v>2020</v>
      </c>
      <c r="M57" s="108">
        <v>4250</v>
      </c>
      <c r="N57" s="109" t="s">
        <v>255</v>
      </c>
      <c r="O57" s="109" t="s">
        <v>219</v>
      </c>
      <c r="P57" s="108">
        <v>2</v>
      </c>
      <c r="Q57" s="111" t="s">
        <v>134</v>
      </c>
      <c r="R57" s="108">
        <v>2090101</v>
      </c>
      <c r="S57" s="108">
        <v>8530</v>
      </c>
      <c r="T57" s="108">
        <v>164</v>
      </c>
      <c r="U57" s="108">
        <v>4</v>
      </c>
      <c r="V57" s="113">
        <v>2020</v>
      </c>
      <c r="W57" s="113">
        <v>378</v>
      </c>
      <c r="X57" s="113">
        <v>0</v>
      </c>
      <c r="Y57" s="114" t="s">
        <v>133</v>
      </c>
      <c r="Z57" s="108">
        <v>1123</v>
      </c>
      <c r="AA57" s="109" t="s">
        <v>268</v>
      </c>
      <c r="AB57" s="210" t="s">
        <v>257</v>
      </c>
      <c r="AC57" s="210" t="s">
        <v>268</v>
      </c>
      <c r="AD57" s="211">
        <f t="shared" si="5"/>
        <v>-22</v>
      </c>
      <c r="AE57" s="212">
        <f t="shared" si="6"/>
        <v>85.60000000000001</v>
      </c>
      <c r="AF57" s="213">
        <f t="shared" si="7"/>
        <v>-1883.2000000000003</v>
      </c>
      <c r="AG57" s="214" t="s">
        <v>118</v>
      </c>
    </row>
    <row r="58" spans="1:33" ht="15">
      <c r="A58" s="108">
        <v>2020</v>
      </c>
      <c r="B58" s="108">
        <v>351</v>
      </c>
      <c r="C58" s="109" t="s">
        <v>272</v>
      </c>
      <c r="D58" s="208" t="s">
        <v>273</v>
      </c>
      <c r="E58" s="109" t="s">
        <v>238</v>
      </c>
      <c r="F58" s="111" t="s">
        <v>274</v>
      </c>
      <c r="G58" s="112">
        <v>450</v>
      </c>
      <c r="H58" s="112">
        <v>0</v>
      </c>
      <c r="I58" s="107" t="s">
        <v>118</v>
      </c>
      <c r="J58" s="112">
        <f t="shared" si="4"/>
        <v>450</v>
      </c>
      <c r="K58" s="209" t="s">
        <v>275</v>
      </c>
      <c r="L58" s="108">
        <v>2020</v>
      </c>
      <c r="M58" s="108">
        <v>4200</v>
      </c>
      <c r="N58" s="109" t="s">
        <v>238</v>
      </c>
      <c r="O58" s="109" t="s">
        <v>276</v>
      </c>
      <c r="P58" s="108">
        <v>5</v>
      </c>
      <c r="Q58" s="111" t="s">
        <v>277</v>
      </c>
      <c r="R58" s="108">
        <v>1010203</v>
      </c>
      <c r="S58" s="108">
        <v>140</v>
      </c>
      <c r="T58" s="108">
        <v>39</v>
      </c>
      <c r="U58" s="108">
        <v>5</v>
      </c>
      <c r="V58" s="113">
        <v>2020</v>
      </c>
      <c r="W58" s="113">
        <v>432</v>
      </c>
      <c r="X58" s="113">
        <v>0</v>
      </c>
      <c r="Y58" s="114" t="s">
        <v>133</v>
      </c>
      <c r="Z58" s="108">
        <v>1177</v>
      </c>
      <c r="AA58" s="109" t="s">
        <v>272</v>
      </c>
      <c r="AB58" s="210" t="s">
        <v>278</v>
      </c>
      <c r="AC58" s="210" t="s">
        <v>272</v>
      </c>
      <c r="AD58" s="211">
        <f t="shared" si="5"/>
        <v>-16</v>
      </c>
      <c r="AE58" s="212">
        <f t="shared" si="6"/>
        <v>450</v>
      </c>
      <c r="AF58" s="213">
        <f t="shared" si="7"/>
        <v>-7200</v>
      </c>
      <c r="AG58" s="214" t="s">
        <v>118</v>
      </c>
    </row>
    <row r="59" spans="1:33" ht="15">
      <c r="A59" s="108">
        <v>2020</v>
      </c>
      <c r="B59" s="108">
        <v>352</v>
      </c>
      <c r="C59" s="109" t="s">
        <v>272</v>
      </c>
      <c r="D59" s="208" t="s">
        <v>279</v>
      </c>
      <c r="E59" s="109" t="s">
        <v>255</v>
      </c>
      <c r="F59" s="111" t="s">
        <v>280</v>
      </c>
      <c r="G59" s="112">
        <v>646.6</v>
      </c>
      <c r="H59" s="112">
        <v>116.6</v>
      </c>
      <c r="I59" s="107" t="s">
        <v>129</v>
      </c>
      <c r="J59" s="112">
        <f t="shared" si="4"/>
        <v>530</v>
      </c>
      <c r="K59" s="209" t="s">
        <v>281</v>
      </c>
      <c r="L59" s="108">
        <v>2020</v>
      </c>
      <c r="M59" s="108">
        <v>4243</v>
      </c>
      <c r="N59" s="109" t="s">
        <v>255</v>
      </c>
      <c r="O59" s="109" t="s">
        <v>282</v>
      </c>
      <c r="P59" s="108">
        <v>3</v>
      </c>
      <c r="Q59" s="111" t="s">
        <v>122</v>
      </c>
      <c r="R59" s="108">
        <v>1010202</v>
      </c>
      <c r="S59" s="108">
        <v>130</v>
      </c>
      <c r="T59" s="108">
        <v>21</v>
      </c>
      <c r="U59" s="108">
        <v>2</v>
      </c>
      <c r="V59" s="113">
        <v>2020</v>
      </c>
      <c r="W59" s="113">
        <v>458</v>
      </c>
      <c r="X59" s="113">
        <v>0</v>
      </c>
      <c r="Y59" s="114" t="s">
        <v>133</v>
      </c>
      <c r="Z59" s="108">
        <v>1178</v>
      </c>
      <c r="AA59" s="109" t="s">
        <v>272</v>
      </c>
      <c r="AB59" s="210" t="s">
        <v>257</v>
      </c>
      <c r="AC59" s="210" t="s">
        <v>272</v>
      </c>
      <c r="AD59" s="211">
        <f t="shared" si="5"/>
        <v>-20</v>
      </c>
      <c r="AE59" s="212">
        <f t="shared" si="6"/>
        <v>530</v>
      </c>
      <c r="AF59" s="213">
        <f t="shared" si="7"/>
        <v>-10600</v>
      </c>
      <c r="AG59" s="214" t="s">
        <v>118</v>
      </c>
    </row>
    <row r="60" spans="1:33" ht="15">
      <c r="A60" s="108">
        <v>2020</v>
      </c>
      <c r="B60" s="108">
        <v>353</v>
      </c>
      <c r="C60" s="109" t="s">
        <v>283</v>
      </c>
      <c r="D60" s="208" t="s">
        <v>284</v>
      </c>
      <c r="E60" s="109" t="s">
        <v>285</v>
      </c>
      <c r="F60" s="111" t="s">
        <v>286</v>
      </c>
      <c r="G60" s="112">
        <v>1666.99</v>
      </c>
      <c r="H60" s="112">
        <v>0</v>
      </c>
      <c r="I60" s="107" t="s">
        <v>118</v>
      </c>
      <c r="J60" s="112">
        <f t="shared" si="4"/>
        <v>1666.99</v>
      </c>
      <c r="K60" s="209" t="s">
        <v>287</v>
      </c>
      <c r="L60" s="108">
        <v>2020</v>
      </c>
      <c r="M60" s="108">
        <v>4355</v>
      </c>
      <c r="N60" s="109" t="s">
        <v>288</v>
      </c>
      <c r="O60" s="109" t="s">
        <v>289</v>
      </c>
      <c r="P60" s="108">
        <v>4</v>
      </c>
      <c r="Q60" s="111" t="s">
        <v>201</v>
      </c>
      <c r="R60" s="108">
        <v>1050102</v>
      </c>
      <c r="S60" s="108">
        <v>2000</v>
      </c>
      <c r="T60" s="108">
        <v>57</v>
      </c>
      <c r="U60" s="108">
        <v>5</v>
      </c>
      <c r="V60" s="113">
        <v>2020</v>
      </c>
      <c r="W60" s="113">
        <v>331</v>
      </c>
      <c r="X60" s="113">
        <v>0</v>
      </c>
      <c r="Y60" s="114" t="s">
        <v>133</v>
      </c>
      <c r="Z60" s="108">
        <v>1179</v>
      </c>
      <c r="AA60" s="109" t="s">
        <v>272</v>
      </c>
      <c r="AB60" s="210" t="s">
        <v>290</v>
      </c>
      <c r="AC60" s="210" t="s">
        <v>272</v>
      </c>
      <c r="AD60" s="211">
        <f t="shared" si="5"/>
        <v>-27</v>
      </c>
      <c r="AE60" s="212">
        <f t="shared" si="6"/>
        <v>1666.99</v>
      </c>
      <c r="AF60" s="213">
        <f t="shared" si="7"/>
        <v>-45008.73</v>
      </c>
      <c r="AG60" s="214" t="s">
        <v>118</v>
      </c>
    </row>
    <row r="61" spans="1:33" ht="15">
      <c r="A61" s="108">
        <v>2020</v>
      </c>
      <c r="B61" s="108">
        <v>354</v>
      </c>
      <c r="C61" s="109" t="s">
        <v>291</v>
      </c>
      <c r="D61" s="208" t="s">
        <v>292</v>
      </c>
      <c r="E61" s="109" t="s">
        <v>288</v>
      </c>
      <c r="F61" s="111" t="s">
        <v>293</v>
      </c>
      <c r="G61" s="112">
        <v>1513.21</v>
      </c>
      <c r="H61" s="112">
        <v>0</v>
      </c>
      <c r="I61" s="107" t="s">
        <v>118</v>
      </c>
      <c r="J61" s="112">
        <f t="shared" si="4"/>
        <v>1513.21</v>
      </c>
      <c r="K61" s="209" t="s">
        <v>294</v>
      </c>
      <c r="L61" s="108">
        <v>2020</v>
      </c>
      <c r="M61" s="108">
        <v>4352</v>
      </c>
      <c r="N61" s="109" t="s">
        <v>288</v>
      </c>
      <c r="O61" s="109" t="s">
        <v>295</v>
      </c>
      <c r="P61" s="108">
        <v>2</v>
      </c>
      <c r="Q61" s="111" t="s">
        <v>134</v>
      </c>
      <c r="R61" s="108">
        <v>2090101</v>
      </c>
      <c r="S61" s="108">
        <v>8530</v>
      </c>
      <c r="T61" s="108">
        <v>164</v>
      </c>
      <c r="U61" s="108">
        <v>4</v>
      </c>
      <c r="V61" s="113">
        <v>2020</v>
      </c>
      <c r="W61" s="113">
        <v>52</v>
      </c>
      <c r="X61" s="113">
        <v>0</v>
      </c>
      <c r="Y61" s="114" t="s">
        <v>133</v>
      </c>
      <c r="Z61" s="108">
        <v>1182</v>
      </c>
      <c r="AA61" s="109" t="s">
        <v>291</v>
      </c>
      <c r="AB61" s="210" t="s">
        <v>290</v>
      </c>
      <c r="AC61" s="210" t="s">
        <v>291</v>
      </c>
      <c r="AD61" s="211">
        <f t="shared" si="5"/>
        <v>-22</v>
      </c>
      <c r="AE61" s="212">
        <f t="shared" si="6"/>
        <v>1513.21</v>
      </c>
      <c r="AF61" s="213">
        <f t="shared" si="7"/>
        <v>-33290.62</v>
      </c>
      <c r="AG61" s="214" t="s">
        <v>118</v>
      </c>
    </row>
    <row r="62" spans="1:33" ht="15">
      <c r="A62" s="108">
        <v>2020</v>
      </c>
      <c r="B62" s="108">
        <v>355</v>
      </c>
      <c r="C62" s="109" t="s">
        <v>291</v>
      </c>
      <c r="D62" s="208" t="s">
        <v>296</v>
      </c>
      <c r="E62" s="109" t="s">
        <v>283</v>
      </c>
      <c r="F62" s="111" t="s">
        <v>297</v>
      </c>
      <c r="G62" s="112">
        <v>11630.26</v>
      </c>
      <c r="H62" s="112">
        <v>2097.26</v>
      </c>
      <c r="I62" s="107" t="s">
        <v>129</v>
      </c>
      <c r="J62" s="112">
        <f t="shared" si="4"/>
        <v>9533</v>
      </c>
      <c r="K62" s="209" t="s">
        <v>133</v>
      </c>
      <c r="L62" s="108">
        <v>2020</v>
      </c>
      <c r="M62" s="108">
        <v>4442</v>
      </c>
      <c r="N62" s="109" t="s">
        <v>283</v>
      </c>
      <c r="O62" s="109" t="s">
        <v>298</v>
      </c>
      <c r="P62" s="108">
        <v>2</v>
      </c>
      <c r="Q62" s="111" t="s">
        <v>134</v>
      </c>
      <c r="R62" s="108">
        <v>2100501</v>
      </c>
      <c r="S62" s="108">
        <v>9530</v>
      </c>
      <c r="T62" s="108">
        <v>180</v>
      </c>
      <c r="U62" s="108">
        <v>3</v>
      </c>
      <c r="V62" s="113">
        <v>2020</v>
      </c>
      <c r="W62" s="113">
        <v>107</v>
      </c>
      <c r="X62" s="113">
        <v>0</v>
      </c>
      <c r="Y62" s="114" t="s">
        <v>133</v>
      </c>
      <c r="Z62" s="108">
        <v>1181</v>
      </c>
      <c r="AA62" s="109" t="s">
        <v>291</v>
      </c>
      <c r="AB62" s="210" t="s">
        <v>299</v>
      </c>
      <c r="AC62" s="210" t="s">
        <v>291</v>
      </c>
      <c r="AD62" s="211">
        <f t="shared" si="5"/>
        <v>-26</v>
      </c>
      <c r="AE62" s="212">
        <f t="shared" si="6"/>
        <v>9533</v>
      </c>
      <c r="AF62" s="213">
        <f t="shared" si="7"/>
        <v>-247858</v>
      </c>
      <c r="AG62" s="214" t="s">
        <v>118</v>
      </c>
    </row>
    <row r="63" spans="1:33" ht="15">
      <c r="A63" s="108">
        <v>2020</v>
      </c>
      <c r="B63" s="108">
        <v>356</v>
      </c>
      <c r="C63" s="109" t="s">
        <v>291</v>
      </c>
      <c r="D63" s="208" t="s">
        <v>300</v>
      </c>
      <c r="E63" s="109" t="s">
        <v>199</v>
      </c>
      <c r="F63" s="111" t="s">
        <v>301</v>
      </c>
      <c r="G63" s="112">
        <v>5404.23</v>
      </c>
      <c r="H63" s="112">
        <v>974.53</v>
      </c>
      <c r="I63" s="107" t="s">
        <v>129</v>
      </c>
      <c r="J63" s="112">
        <f t="shared" si="4"/>
        <v>4429.7</v>
      </c>
      <c r="K63" s="209" t="s">
        <v>302</v>
      </c>
      <c r="L63" s="108">
        <v>2020</v>
      </c>
      <c r="M63" s="108">
        <v>4330</v>
      </c>
      <c r="N63" s="109" t="s">
        <v>285</v>
      </c>
      <c r="O63" s="109" t="s">
        <v>303</v>
      </c>
      <c r="P63" s="108">
        <v>2</v>
      </c>
      <c r="Q63" s="111" t="s">
        <v>134</v>
      </c>
      <c r="R63" s="108">
        <v>1090603</v>
      </c>
      <c r="S63" s="108">
        <v>3660</v>
      </c>
      <c r="T63" s="108">
        <v>95</v>
      </c>
      <c r="U63" s="108">
        <v>1</v>
      </c>
      <c r="V63" s="113">
        <v>2020</v>
      </c>
      <c r="W63" s="113">
        <v>324</v>
      </c>
      <c r="X63" s="113">
        <v>0</v>
      </c>
      <c r="Y63" s="114" t="s">
        <v>133</v>
      </c>
      <c r="Z63" s="108">
        <v>1183</v>
      </c>
      <c r="AA63" s="109" t="s">
        <v>291</v>
      </c>
      <c r="AB63" s="210" t="s">
        <v>304</v>
      </c>
      <c r="AC63" s="210" t="s">
        <v>291</v>
      </c>
      <c r="AD63" s="211">
        <f t="shared" si="5"/>
        <v>-19</v>
      </c>
      <c r="AE63" s="212">
        <f t="shared" si="6"/>
        <v>4429.7</v>
      </c>
      <c r="AF63" s="213">
        <f t="shared" si="7"/>
        <v>-84164.3</v>
      </c>
      <c r="AG63" s="214" t="s">
        <v>118</v>
      </c>
    </row>
    <row r="64" spans="1:33" ht="15">
      <c r="A64" s="108">
        <v>2020</v>
      </c>
      <c r="B64" s="108">
        <v>357</v>
      </c>
      <c r="C64" s="109" t="s">
        <v>291</v>
      </c>
      <c r="D64" s="208" t="s">
        <v>305</v>
      </c>
      <c r="E64" s="109" t="s">
        <v>243</v>
      </c>
      <c r="F64" s="111" t="s">
        <v>306</v>
      </c>
      <c r="G64" s="112">
        <v>3349.21</v>
      </c>
      <c r="H64" s="112">
        <v>603.96</v>
      </c>
      <c r="I64" s="107" t="s">
        <v>118</v>
      </c>
      <c r="J64" s="112">
        <f t="shared" si="4"/>
        <v>3349.21</v>
      </c>
      <c r="K64" s="209" t="s">
        <v>307</v>
      </c>
      <c r="L64" s="108">
        <v>2020</v>
      </c>
      <c r="M64" s="108">
        <v>4316</v>
      </c>
      <c r="N64" s="109" t="s">
        <v>243</v>
      </c>
      <c r="O64" s="109" t="s">
        <v>308</v>
      </c>
      <c r="P64" s="108">
        <v>2</v>
      </c>
      <c r="Q64" s="111" t="s">
        <v>134</v>
      </c>
      <c r="R64" s="108">
        <v>2090101</v>
      </c>
      <c r="S64" s="108">
        <v>8530</v>
      </c>
      <c r="T64" s="108">
        <v>152</v>
      </c>
      <c r="U64" s="108">
        <v>5</v>
      </c>
      <c r="V64" s="113">
        <v>2020</v>
      </c>
      <c r="W64" s="113">
        <v>281</v>
      </c>
      <c r="X64" s="113">
        <v>0</v>
      </c>
      <c r="Y64" s="114" t="s">
        <v>133</v>
      </c>
      <c r="Z64" s="108">
        <v>1184</v>
      </c>
      <c r="AA64" s="109" t="s">
        <v>291</v>
      </c>
      <c r="AB64" s="210" t="s">
        <v>309</v>
      </c>
      <c r="AC64" s="210" t="s">
        <v>291</v>
      </c>
      <c r="AD64" s="211">
        <f t="shared" si="5"/>
        <v>-18</v>
      </c>
      <c r="AE64" s="212">
        <f t="shared" si="6"/>
        <v>3349.21</v>
      </c>
      <c r="AF64" s="213">
        <f t="shared" si="7"/>
        <v>-60285.78</v>
      </c>
      <c r="AG64" s="214" t="s">
        <v>118</v>
      </c>
    </row>
    <row r="65" spans="1:33" ht="15">
      <c r="A65" s="108">
        <v>2020</v>
      </c>
      <c r="B65" s="108">
        <v>358</v>
      </c>
      <c r="C65" s="109" t="s">
        <v>220</v>
      </c>
      <c r="D65" s="208" t="s">
        <v>310</v>
      </c>
      <c r="E65" s="109" t="s">
        <v>285</v>
      </c>
      <c r="F65" s="111" t="s">
        <v>166</v>
      </c>
      <c r="G65" s="112">
        <v>44.99</v>
      </c>
      <c r="H65" s="112">
        <v>8.11</v>
      </c>
      <c r="I65" s="107" t="s">
        <v>129</v>
      </c>
      <c r="J65" s="112">
        <f t="shared" si="4"/>
        <v>36.88</v>
      </c>
      <c r="K65" s="209" t="s">
        <v>167</v>
      </c>
      <c r="L65" s="108">
        <v>2020</v>
      </c>
      <c r="M65" s="108">
        <v>4344</v>
      </c>
      <c r="N65" s="109" t="s">
        <v>288</v>
      </c>
      <c r="O65" s="109" t="s">
        <v>168</v>
      </c>
      <c r="P65" s="108">
        <v>2</v>
      </c>
      <c r="Q65" s="111" t="s">
        <v>134</v>
      </c>
      <c r="R65" s="108">
        <v>1010203</v>
      </c>
      <c r="S65" s="108">
        <v>140</v>
      </c>
      <c r="T65" s="108">
        <v>22</v>
      </c>
      <c r="U65" s="108">
        <v>4</v>
      </c>
      <c r="V65" s="113">
        <v>2020</v>
      </c>
      <c r="W65" s="113">
        <v>138</v>
      </c>
      <c r="X65" s="113">
        <v>0</v>
      </c>
      <c r="Y65" s="114" t="s">
        <v>133</v>
      </c>
      <c r="Z65" s="108">
        <v>1187</v>
      </c>
      <c r="AA65" s="109" t="s">
        <v>220</v>
      </c>
      <c r="AB65" s="210" t="s">
        <v>290</v>
      </c>
      <c r="AC65" s="210" t="s">
        <v>220</v>
      </c>
      <c r="AD65" s="211">
        <f t="shared" si="5"/>
        <v>-21</v>
      </c>
      <c r="AE65" s="212">
        <f t="shared" si="6"/>
        <v>36.88</v>
      </c>
      <c r="AF65" s="213">
        <f t="shared" si="7"/>
        <v>-774.48</v>
      </c>
      <c r="AG65" s="214" t="s">
        <v>118</v>
      </c>
    </row>
    <row r="66" spans="1:33" ht="15">
      <c r="A66" s="108">
        <v>2020</v>
      </c>
      <c r="B66" s="108">
        <v>359</v>
      </c>
      <c r="C66" s="109" t="s">
        <v>220</v>
      </c>
      <c r="D66" s="208" t="s">
        <v>311</v>
      </c>
      <c r="E66" s="109" t="s">
        <v>238</v>
      </c>
      <c r="F66" s="111" t="s">
        <v>312</v>
      </c>
      <c r="G66" s="112">
        <v>5079.99</v>
      </c>
      <c r="H66" s="112">
        <v>0</v>
      </c>
      <c r="I66" s="107" t="s">
        <v>118</v>
      </c>
      <c r="J66" s="112">
        <f t="shared" si="4"/>
        <v>5079.99</v>
      </c>
      <c r="K66" s="209" t="s">
        <v>313</v>
      </c>
      <c r="L66" s="108">
        <v>2020</v>
      </c>
      <c r="M66" s="108">
        <v>4357</v>
      </c>
      <c r="N66" s="109" t="s">
        <v>288</v>
      </c>
      <c r="O66" s="109" t="s">
        <v>314</v>
      </c>
      <c r="P66" s="108">
        <v>2</v>
      </c>
      <c r="Q66" s="111" t="s">
        <v>134</v>
      </c>
      <c r="R66" s="108">
        <v>2090401</v>
      </c>
      <c r="S66" s="108">
        <v>8830</v>
      </c>
      <c r="T66" s="108">
        <v>152</v>
      </c>
      <c r="U66" s="108">
        <v>4</v>
      </c>
      <c r="V66" s="113">
        <v>2020</v>
      </c>
      <c r="W66" s="113">
        <v>54</v>
      </c>
      <c r="X66" s="113">
        <v>0</v>
      </c>
      <c r="Y66" s="114" t="s">
        <v>133</v>
      </c>
      <c r="Z66" s="108">
        <v>1180</v>
      </c>
      <c r="AA66" s="109" t="s">
        <v>291</v>
      </c>
      <c r="AB66" s="210" t="s">
        <v>290</v>
      </c>
      <c r="AC66" s="210" t="s">
        <v>291</v>
      </c>
      <c r="AD66" s="211">
        <f t="shared" si="5"/>
        <v>-22</v>
      </c>
      <c r="AE66" s="212">
        <f t="shared" si="6"/>
        <v>5079.99</v>
      </c>
      <c r="AF66" s="213">
        <f t="shared" si="7"/>
        <v>-111759.78</v>
      </c>
      <c r="AG66" s="214" t="s">
        <v>118</v>
      </c>
    </row>
    <row r="67" spans="1:33" ht="15">
      <c r="A67" s="108">
        <v>2020</v>
      </c>
      <c r="B67" s="108">
        <v>360</v>
      </c>
      <c r="C67" s="109" t="s">
        <v>252</v>
      </c>
      <c r="D67" s="208" t="s">
        <v>315</v>
      </c>
      <c r="E67" s="109" t="s">
        <v>135</v>
      </c>
      <c r="F67" s="111" t="s">
        <v>229</v>
      </c>
      <c r="G67" s="112">
        <v>145</v>
      </c>
      <c r="H67" s="112">
        <v>26.15</v>
      </c>
      <c r="I67" s="107" t="s">
        <v>129</v>
      </c>
      <c r="J67" s="112">
        <f t="shared" si="4"/>
        <v>118.85</v>
      </c>
      <c r="K67" s="209" t="s">
        <v>230</v>
      </c>
      <c r="L67" s="108">
        <v>2020</v>
      </c>
      <c r="M67" s="108">
        <v>4163</v>
      </c>
      <c r="N67" s="109" t="s">
        <v>221</v>
      </c>
      <c r="O67" s="109" t="s">
        <v>231</v>
      </c>
      <c r="P67" s="108">
        <v>2</v>
      </c>
      <c r="Q67" s="111" t="s">
        <v>134</v>
      </c>
      <c r="R67" s="108">
        <v>1080102</v>
      </c>
      <c r="S67" s="108">
        <v>2770</v>
      </c>
      <c r="T67" s="108">
        <v>65</v>
      </c>
      <c r="U67" s="108">
        <v>1</v>
      </c>
      <c r="V67" s="113">
        <v>2020</v>
      </c>
      <c r="W67" s="113">
        <v>231</v>
      </c>
      <c r="X67" s="113">
        <v>0</v>
      </c>
      <c r="Y67" s="114" t="s">
        <v>133</v>
      </c>
      <c r="Z67" s="108">
        <v>1189</v>
      </c>
      <c r="AA67" s="109" t="s">
        <v>252</v>
      </c>
      <c r="AB67" s="210" t="s">
        <v>316</v>
      </c>
      <c r="AC67" s="210" t="s">
        <v>252</v>
      </c>
      <c r="AD67" s="211">
        <f t="shared" si="5"/>
        <v>-8</v>
      </c>
      <c r="AE67" s="212">
        <f t="shared" si="6"/>
        <v>118.85</v>
      </c>
      <c r="AF67" s="213">
        <f t="shared" si="7"/>
        <v>-950.8</v>
      </c>
      <c r="AG67" s="214" t="s">
        <v>118</v>
      </c>
    </row>
    <row r="68" spans="1:33" ht="15">
      <c r="A68" s="108">
        <v>2020</v>
      </c>
      <c r="B68" s="108">
        <v>361</v>
      </c>
      <c r="C68" s="109" t="s">
        <v>252</v>
      </c>
      <c r="D68" s="208" t="s">
        <v>317</v>
      </c>
      <c r="E68" s="109" t="s">
        <v>221</v>
      </c>
      <c r="F68" s="111" t="s">
        <v>318</v>
      </c>
      <c r="G68" s="112">
        <v>936</v>
      </c>
      <c r="H68" s="112">
        <v>0</v>
      </c>
      <c r="I68" s="107" t="s">
        <v>129</v>
      </c>
      <c r="J68" s="112">
        <f t="shared" si="4"/>
        <v>936</v>
      </c>
      <c r="K68" s="209" t="s">
        <v>319</v>
      </c>
      <c r="L68" s="108">
        <v>2020</v>
      </c>
      <c r="M68" s="108">
        <v>4187</v>
      </c>
      <c r="N68" s="109" t="s">
        <v>238</v>
      </c>
      <c r="O68" s="109" t="s">
        <v>320</v>
      </c>
      <c r="P68" s="108">
        <v>2</v>
      </c>
      <c r="Q68" s="111" t="s">
        <v>134</v>
      </c>
      <c r="R68" s="108">
        <v>2010606</v>
      </c>
      <c r="S68" s="108">
        <v>6280</v>
      </c>
      <c r="T68" s="108">
        <v>102</v>
      </c>
      <c r="U68" s="108">
        <v>1</v>
      </c>
      <c r="V68" s="113">
        <v>2020</v>
      </c>
      <c r="W68" s="113">
        <v>131</v>
      </c>
      <c r="X68" s="113">
        <v>0</v>
      </c>
      <c r="Y68" s="114" t="s">
        <v>133</v>
      </c>
      <c r="Z68" s="108">
        <v>1190</v>
      </c>
      <c r="AA68" s="109" t="s">
        <v>252</v>
      </c>
      <c r="AB68" s="210" t="s">
        <v>278</v>
      </c>
      <c r="AC68" s="210" t="s">
        <v>252</v>
      </c>
      <c r="AD68" s="211">
        <f t="shared" si="5"/>
        <v>-9</v>
      </c>
      <c r="AE68" s="212">
        <f t="shared" si="6"/>
        <v>936</v>
      </c>
      <c r="AF68" s="213">
        <f t="shared" si="7"/>
        <v>-8424</v>
      </c>
      <c r="AG68" s="214" t="s">
        <v>118</v>
      </c>
    </row>
    <row r="69" spans="1:33" ht="15">
      <c r="A69" s="108">
        <v>2020</v>
      </c>
      <c r="B69" s="108">
        <v>361</v>
      </c>
      <c r="C69" s="109" t="s">
        <v>252</v>
      </c>
      <c r="D69" s="208" t="s">
        <v>317</v>
      </c>
      <c r="E69" s="109" t="s">
        <v>221</v>
      </c>
      <c r="F69" s="111" t="s">
        <v>318</v>
      </c>
      <c r="G69" s="112">
        <v>936</v>
      </c>
      <c r="H69" s="112">
        <v>0</v>
      </c>
      <c r="I69" s="107" t="s">
        <v>129</v>
      </c>
      <c r="J69" s="112">
        <f t="shared" si="4"/>
        <v>936</v>
      </c>
      <c r="K69" s="209" t="s">
        <v>319</v>
      </c>
      <c r="L69" s="108">
        <v>2020</v>
      </c>
      <c r="M69" s="108">
        <v>4187</v>
      </c>
      <c r="N69" s="109" t="s">
        <v>238</v>
      </c>
      <c r="O69" s="109" t="s">
        <v>320</v>
      </c>
      <c r="P69" s="108">
        <v>2</v>
      </c>
      <c r="Q69" s="111" t="s">
        <v>134</v>
      </c>
      <c r="R69" s="108">
        <v>2010606</v>
      </c>
      <c r="S69" s="108">
        <v>6280</v>
      </c>
      <c r="T69" s="108">
        <v>102</v>
      </c>
      <c r="U69" s="108">
        <v>1</v>
      </c>
      <c r="V69" s="113">
        <v>2020</v>
      </c>
      <c r="W69" s="113">
        <v>114</v>
      </c>
      <c r="X69" s="113">
        <v>0</v>
      </c>
      <c r="Y69" s="114" t="s">
        <v>133</v>
      </c>
      <c r="Z69" s="108">
        <v>1191</v>
      </c>
      <c r="AA69" s="109" t="s">
        <v>252</v>
      </c>
      <c r="AB69" s="210" t="s">
        <v>278</v>
      </c>
      <c r="AC69" s="210" t="s">
        <v>252</v>
      </c>
      <c r="AD69" s="211">
        <f t="shared" si="5"/>
        <v>-9</v>
      </c>
      <c r="AE69" s="212">
        <f t="shared" si="6"/>
        <v>936</v>
      </c>
      <c r="AF69" s="213">
        <f t="shared" si="7"/>
        <v>-8424</v>
      </c>
      <c r="AG69" s="214" t="s">
        <v>118</v>
      </c>
    </row>
    <row r="70" spans="1:33" ht="15">
      <c r="A70" s="108">
        <v>2020</v>
      </c>
      <c r="B70" s="108">
        <v>362</v>
      </c>
      <c r="C70" s="109" t="s">
        <v>252</v>
      </c>
      <c r="D70" s="208" t="s">
        <v>321</v>
      </c>
      <c r="E70" s="109" t="s">
        <v>238</v>
      </c>
      <c r="F70" s="111" t="s">
        <v>322</v>
      </c>
      <c r="G70" s="112">
        <v>4900</v>
      </c>
      <c r="H70" s="112">
        <v>0</v>
      </c>
      <c r="I70" s="107" t="s">
        <v>118</v>
      </c>
      <c r="J70" s="112">
        <f t="shared" si="4"/>
        <v>4900</v>
      </c>
      <c r="K70" s="209" t="s">
        <v>323</v>
      </c>
      <c r="L70" s="108">
        <v>2020</v>
      </c>
      <c r="M70" s="108">
        <v>4210</v>
      </c>
      <c r="N70" s="109" t="s">
        <v>149</v>
      </c>
      <c r="O70" s="109" t="s">
        <v>133</v>
      </c>
      <c r="P70" s="108">
        <v>2</v>
      </c>
      <c r="Q70" s="111" t="s">
        <v>134</v>
      </c>
      <c r="R70" s="108">
        <v>2010501</v>
      </c>
      <c r="S70" s="108">
        <v>6130</v>
      </c>
      <c r="T70" s="108">
        <v>100</v>
      </c>
      <c r="U70" s="108">
        <v>4</v>
      </c>
      <c r="V70" s="113">
        <v>2020</v>
      </c>
      <c r="W70" s="113">
        <v>268</v>
      </c>
      <c r="X70" s="113">
        <v>0</v>
      </c>
      <c r="Y70" s="114" t="s">
        <v>133</v>
      </c>
      <c r="Z70" s="108">
        <v>1192</v>
      </c>
      <c r="AA70" s="109" t="s">
        <v>252</v>
      </c>
      <c r="AB70" s="210" t="s">
        <v>324</v>
      </c>
      <c r="AC70" s="210" t="s">
        <v>252</v>
      </c>
      <c r="AD70" s="211">
        <f t="shared" si="5"/>
        <v>-10</v>
      </c>
      <c r="AE70" s="212">
        <f t="shared" si="6"/>
        <v>4900</v>
      </c>
      <c r="AF70" s="213">
        <f t="shared" si="7"/>
        <v>-49000</v>
      </c>
      <c r="AG70" s="214" t="s">
        <v>118</v>
      </c>
    </row>
    <row r="71" spans="1:33" ht="15">
      <c r="A71" s="108">
        <v>2020</v>
      </c>
      <c r="B71" s="108">
        <v>363</v>
      </c>
      <c r="C71" s="109" t="s">
        <v>252</v>
      </c>
      <c r="D71" s="208" t="s">
        <v>325</v>
      </c>
      <c r="E71" s="109" t="s">
        <v>243</v>
      </c>
      <c r="F71" s="111" t="s">
        <v>326</v>
      </c>
      <c r="G71" s="112">
        <v>312.5</v>
      </c>
      <c r="H71" s="112">
        <v>56.35</v>
      </c>
      <c r="I71" s="107" t="s">
        <v>129</v>
      </c>
      <c r="J71" s="112">
        <f t="shared" si="4"/>
        <v>256.15</v>
      </c>
      <c r="K71" s="209" t="s">
        <v>327</v>
      </c>
      <c r="L71" s="108">
        <v>2020</v>
      </c>
      <c r="M71" s="108">
        <v>4311</v>
      </c>
      <c r="N71" s="109" t="s">
        <v>243</v>
      </c>
      <c r="O71" s="109" t="s">
        <v>328</v>
      </c>
      <c r="P71" s="108">
        <v>2</v>
      </c>
      <c r="Q71" s="111" t="s">
        <v>134</v>
      </c>
      <c r="R71" s="108">
        <v>1090202</v>
      </c>
      <c r="S71" s="108">
        <v>3210</v>
      </c>
      <c r="T71" s="108">
        <v>25</v>
      </c>
      <c r="U71" s="108">
        <v>9</v>
      </c>
      <c r="V71" s="113">
        <v>2020</v>
      </c>
      <c r="W71" s="113">
        <v>291</v>
      </c>
      <c r="X71" s="113">
        <v>0</v>
      </c>
      <c r="Y71" s="114" t="s">
        <v>133</v>
      </c>
      <c r="Z71" s="108">
        <v>1193</v>
      </c>
      <c r="AA71" s="109" t="s">
        <v>252</v>
      </c>
      <c r="AB71" s="210" t="s">
        <v>309</v>
      </c>
      <c r="AC71" s="210" t="s">
        <v>252</v>
      </c>
      <c r="AD71" s="211">
        <f t="shared" si="5"/>
        <v>-16</v>
      </c>
      <c r="AE71" s="212">
        <f t="shared" si="6"/>
        <v>256.15</v>
      </c>
      <c r="AF71" s="213">
        <f t="shared" si="7"/>
        <v>-4098.4</v>
      </c>
      <c r="AG71" s="214" t="s">
        <v>118</v>
      </c>
    </row>
    <row r="72" spans="1:33" ht="15">
      <c r="A72" s="108">
        <v>2020</v>
      </c>
      <c r="B72" s="108">
        <v>364</v>
      </c>
      <c r="C72" s="109" t="s">
        <v>252</v>
      </c>
      <c r="D72" s="208" t="s">
        <v>329</v>
      </c>
      <c r="E72" s="109" t="s">
        <v>243</v>
      </c>
      <c r="F72" s="111" t="s">
        <v>226</v>
      </c>
      <c r="G72" s="112">
        <v>172.65</v>
      </c>
      <c r="H72" s="112">
        <v>31.13</v>
      </c>
      <c r="I72" s="107" t="s">
        <v>129</v>
      </c>
      <c r="J72" s="112">
        <f aca="true" t="shared" si="8" ref="J72:J103">IF(I72="SI",G72-H72,G72)</f>
        <v>141.52</v>
      </c>
      <c r="K72" s="209" t="s">
        <v>133</v>
      </c>
      <c r="L72" s="108">
        <v>2020</v>
      </c>
      <c r="M72" s="108">
        <v>4319</v>
      </c>
      <c r="N72" s="109" t="s">
        <v>243</v>
      </c>
      <c r="O72" s="109" t="s">
        <v>328</v>
      </c>
      <c r="P72" s="108">
        <v>2</v>
      </c>
      <c r="Q72" s="111" t="s">
        <v>134</v>
      </c>
      <c r="R72" s="108">
        <v>1080102</v>
      </c>
      <c r="S72" s="108">
        <v>2770</v>
      </c>
      <c r="T72" s="108">
        <v>65</v>
      </c>
      <c r="U72" s="108">
        <v>2</v>
      </c>
      <c r="V72" s="113">
        <v>2020</v>
      </c>
      <c r="W72" s="113">
        <v>120</v>
      </c>
      <c r="X72" s="113">
        <v>0</v>
      </c>
      <c r="Y72" s="114" t="s">
        <v>133</v>
      </c>
      <c r="Z72" s="108">
        <v>1194</v>
      </c>
      <c r="AA72" s="109" t="s">
        <v>252</v>
      </c>
      <c r="AB72" s="210" t="s">
        <v>309</v>
      </c>
      <c r="AC72" s="210" t="s">
        <v>252</v>
      </c>
      <c r="AD72" s="211">
        <f aca="true" t="shared" si="9" ref="AD72:AD103">AC72-AB72</f>
        <v>-16</v>
      </c>
      <c r="AE72" s="212">
        <f aca="true" t="shared" si="10" ref="AE72:AE103">IF(AG72="SI",0,J72)</f>
        <v>141.52</v>
      </c>
      <c r="AF72" s="213">
        <f aca="true" t="shared" si="11" ref="AF72:AF103">AE72*AD72</f>
        <v>-2264.32</v>
      </c>
      <c r="AG72" s="214" t="s">
        <v>118</v>
      </c>
    </row>
    <row r="73" spans="1:33" ht="15">
      <c r="A73" s="108">
        <v>2020</v>
      </c>
      <c r="B73" s="108">
        <v>365</v>
      </c>
      <c r="C73" s="109" t="s">
        <v>252</v>
      </c>
      <c r="D73" s="208" t="s">
        <v>330</v>
      </c>
      <c r="E73" s="109" t="s">
        <v>283</v>
      </c>
      <c r="F73" s="111" t="s">
        <v>331</v>
      </c>
      <c r="G73" s="112">
        <v>5000</v>
      </c>
      <c r="H73" s="112">
        <v>0</v>
      </c>
      <c r="I73" s="107" t="s">
        <v>118</v>
      </c>
      <c r="J73" s="112">
        <f t="shared" si="8"/>
        <v>5000</v>
      </c>
      <c r="K73" s="209" t="s">
        <v>332</v>
      </c>
      <c r="L73" s="108">
        <v>2020</v>
      </c>
      <c r="M73" s="108">
        <v>4458</v>
      </c>
      <c r="N73" s="109" t="s">
        <v>333</v>
      </c>
      <c r="O73" s="109" t="s">
        <v>334</v>
      </c>
      <c r="P73" s="108">
        <v>2</v>
      </c>
      <c r="Q73" s="111" t="s">
        <v>134</v>
      </c>
      <c r="R73" s="108">
        <v>1010203</v>
      </c>
      <c r="S73" s="108">
        <v>140</v>
      </c>
      <c r="T73" s="108">
        <v>41</v>
      </c>
      <c r="U73" s="108">
        <v>14</v>
      </c>
      <c r="V73" s="113">
        <v>2020</v>
      </c>
      <c r="W73" s="113">
        <v>211</v>
      </c>
      <c r="X73" s="113">
        <v>0</v>
      </c>
      <c r="Y73" s="114" t="s">
        <v>133</v>
      </c>
      <c r="Z73" s="108">
        <v>1195</v>
      </c>
      <c r="AA73" s="109" t="s">
        <v>252</v>
      </c>
      <c r="AB73" s="210" t="s">
        <v>335</v>
      </c>
      <c r="AC73" s="210" t="s">
        <v>252</v>
      </c>
      <c r="AD73" s="211">
        <f t="shared" si="9"/>
        <v>-27</v>
      </c>
      <c r="AE73" s="212">
        <f t="shared" si="10"/>
        <v>5000</v>
      </c>
      <c r="AF73" s="213">
        <f t="shared" si="11"/>
        <v>-135000</v>
      </c>
      <c r="AG73" s="214" t="s">
        <v>118</v>
      </c>
    </row>
    <row r="74" spans="1:33" ht="15">
      <c r="A74" s="108">
        <v>2020</v>
      </c>
      <c r="B74" s="108">
        <v>366</v>
      </c>
      <c r="C74" s="109" t="s">
        <v>252</v>
      </c>
      <c r="D74" s="208" t="s">
        <v>336</v>
      </c>
      <c r="E74" s="109" t="s">
        <v>194</v>
      </c>
      <c r="F74" s="111" t="s">
        <v>226</v>
      </c>
      <c r="G74" s="112">
        <v>55.71</v>
      </c>
      <c r="H74" s="112">
        <v>10.05</v>
      </c>
      <c r="I74" s="107" t="s">
        <v>129</v>
      </c>
      <c r="J74" s="112">
        <f t="shared" si="8"/>
        <v>45.66</v>
      </c>
      <c r="K74" s="209" t="s">
        <v>337</v>
      </c>
      <c r="L74" s="108">
        <v>2020</v>
      </c>
      <c r="M74" s="108">
        <v>4165</v>
      </c>
      <c r="N74" s="109" t="s">
        <v>221</v>
      </c>
      <c r="O74" s="109" t="s">
        <v>227</v>
      </c>
      <c r="P74" s="108">
        <v>2</v>
      </c>
      <c r="Q74" s="111" t="s">
        <v>134</v>
      </c>
      <c r="R74" s="108">
        <v>1080102</v>
      </c>
      <c r="S74" s="108">
        <v>2770</v>
      </c>
      <c r="T74" s="108">
        <v>65</v>
      </c>
      <c r="U74" s="108">
        <v>2</v>
      </c>
      <c r="V74" s="113">
        <v>2020</v>
      </c>
      <c r="W74" s="113">
        <v>120</v>
      </c>
      <c r="X74" s="113">
        <v>0</v>
      </c>
      <c r="Y74" s="114" t="s">
        <v>133</v>
      </c>
      <c r="Z74" s="108">
        <v>1196</v>
      </c>
      <c r="AA74" s="109" t="s">
        <v>252</v>
      </c>
      <c r="AB74" s="210" t="s">
        <v>316</v>
      </c>
      <c r="AC74" s="210" t="s">
        <v>252</v>
      </c>
      <c r="AD74" s="211">
        <f t="shared" si="9"/>
        <v>-8</v>
      </c>
      <c r="AE74" s="212">
        <f t="shared" si="10"/>
        <v>45.66</v>
      </c>
      <c r="AF74" s="213">
        <f t="shared" si="11"/>
        <v>-365.28</v>
      </c>
      <c r="AG74" s="214" t="s">
        <v>118</v>
      </c>
    </row>
    <row r="75" spans="1:33" ht="15">
      <c r="A75" s="108">
        <v>2020</v>
      </c>
      <c r="B75" s="108">
        <v>367</v>
      </c>
      <c r="C75" s="109" t="s">
        <v>223</v>
      </c>
      <c r="D75" s="208" t="s">
        <v>338</v>
      </c>
      <c r="E75" s="109" t="s">
        <v>339</v>
      </c>
      <c r="F75" s="111" t="s">
        <v>340</v>
      </c>
      <c r="G75" s="112">
        <v>-62.12</v>
      </c>
      <c r="H75" s="112">
        <v>5.59</v>
      </c>
      <c r="I75" s="107" t="s">
        <v>129</v>
      </c>
      <c r="J75" s="112">
        <f t="shared" si="8"/>
        <v>-67.71</v>
      </c>
      <c r="K75" s="209" t="s">
        <v>133</v>
      </c>
      <c r="L75" s="108">
        <v>2020</v>
      </c>
      <c r="M75" s="108">
        <v>1639</v>
      </c>
      <c r="N75" s="109" t="s">
        <v>341</v>
      </c>
      <c r="O75" s="109" t="s">
        <v>342</v>
      </c>
      <c r="P75" s="108" t="s">
        <v>343</v>
      </c>
      <c r="Q75" s="111" t="s">
        <v>343</v>
      </c>
      <c r="R75" s="108"/>
      <c r="S75" s="108">
        <v>0</v>
      </c>
      <c r="T75" s="108">
        <v>0</v>
      </c>
      <c r="U75" s="108">
        <v>0</v>
      </c>
      <c r="V75" s="113">
        <v>0</v>
      </c>
      <c r="W75" s="113">
        <v>0</v>
      </c>
      <c r="X75" s="113">
        <v>0</v>
      </c>
      <c r="Y75" s="114" t="s">
        <v>133</v>
      </c>
      <c r="Z75" s="108">
        <v>0</v>
      </c>
      <c r="AA75" s="109" t="s">
        <v>223</v>
      </c>
      <c r="AB75" s="210" t="s">
        <v>344</v>
      </c>
      <c r="AC75" s="210" t="s">
        <v>223</v>
      </c>
      <c r="AD75" s="211">
        <f t="shared" si="9"/>
        <v>182</v>
      </c>
      <c r="AE75" s="212">
        <f t="shared" si="10"/>
        <v>-67.71</v>
      </c>
      <c r="AF75" s="213">
        <f t="shared" si="11"/>
        <v>-12323.22</v>
      </c>
      <c r="AG75" s="214" t="s">
        <v>118</v>
      </c>
    </row>
    <row r="76" spans="1:33" ht="15">
      <c r="A76" s="108">
        <v>2020</v>
      </c>
      <c r="B76" s="108">
        <v>368</v>
      </c>
      <c r="C76" s="109" t="s">
        <v>223</v>
      </c>
      <c r="D76" s="208" t="s">
        <v>345</v>
      </c>
      <c r="E76" s="109" t="s">
        <v>339</v>
      </c>
      <c r="F76" s="111" t="s">
        <v>340</v>
      </c>
      <c r="G76" s="112">
        <v>-662.75</v>
      </c>
      <c r="H76" s="112">
        <v>8.5</v>
      </c>
      <c r="I76" s="107" t="s">
        <v>129</v>
      </c>
      <c r="J76" s="112">
        <f t="shared" si="8"/>
        <v>-671.25</v>
      </c>
      <c r="K76" s="209" t="s">
        <v>133</v>
      </c>
      <c r="L76" s="108">
        <v>2020</v>
      </c>
      <c r="M76" s="108">
        <v>1643</v>
      </c>
      <c r="N76" s="109" t="s">
        <v>341</v>
      </c>
      <c r="O76" s="109" t="s">
        <v>342</v>
      </c>
      <c r="P76" s="108" t="s">
        <v>343</v>
      </c>
      <c r="Q76" s="111" t="s">
        <v>343</v>
      </c>
      <c r="R76" s="108"/>
      <c r="S76" s="108">
        <v>0</v>
      </c>
      <c r="T76" s="108">
        <v>0</v>
      </c>
      <c r="U76" s="108">
        <v>0</v>
      </c>
      <c r="V76" s="113">
        <v>0</v>
      </c>
      <c r="W76" s="113">
        <v>0</v>
      </c>
      <c r="X76" s="113">
        <v>0</v>
      </c>
      <c r="Y76" s="114" t="s">
        <v>133</v>
      </c>
      <c r="Z76" s="108">
        <v>0</v>
      </c>
      <c r="AA76" s="109" t="s">
        <v>223</v>
      </c>
      <c r="AB76" s="210" t="s">
        <v>344</v>
      </c>
      <c r="AC76" s="210" t="s">
        <v>223</v>
      </c>
      <c r="AD76" s="211">
        <f t="shared" si="9"/>
        <v>182</v>
      </c>
      <c r="AE76" s="212">
        <f t="shared" si="10"/>
        <v>-671.25</v>
      </c>
      <c r="AF76" s="213">
        <f t="shared" si="11"/>
        <v>-122167.5</v>
      </c>
      <c r="AG76" s="214" t="s">
        <v>118</v>
      </c>
    </row>
    <row r="77" spans="1:33" ht="15">
      <c r="A77" s="108">
        <v>2020</v>
      </c>
      <c r="B77" s="108">
        <v>369</v>
      </c>
      <c r="C77" s="109" t="s">
        <v>223</v>
      </c>
      <c r="D77" s="208" t="s">
        <v>346</v>
      </c>
      <c r="E77" s="109" t="s">
        <v>339</v>
      </c>
      <c r="F77" s="111" t="s">
        <v>340</v>
      </c>
      <c r="G77" s="112">
        <v>-132.91</v>
      </c>
      <c r="H77" s="112">
        <v>13.48</v>
      </c>
      <c r="I77" s="107" t="s">
        <v>129</v>
      </c>
      <c r="J77" s="112">
        <f t="shared" si="8"/>
        <v>-146.39</v>
      </c>
      <c r="K77" s="209" t="s">
        <v>133</v>
      </c>
      <c r="L77" s="108">
        <v>2020</v>
      </c>
      <c r="M77" s="108">
        <v>1634</v>
      </c>
      <c r="N77" s="109" t="s">
        <v>341</v>
      </c>
      <c r="O77" s="109" t="s">
        <v>342</v>
      </c>
      <c r="P77" s="108" t="s">
        <v>343</v>
      </c>
      <c r="Q77" s="111" t="s">
        <v>343</v>
      </c>
      <c r="R77" s="108"/>
      <c r="S77" s="108">
        <v>0</v>
      </c>
      <c r="T77" s="108">
        <v>0</v>
      </c>
      <c r="U77" s="108">
        <v>0</v>
      </c>
      <c r="V77" s="113">
        <v>0</v>
      </c>
      <c r="W77" s="113">
        <v>0</v>
      </c>
      <c r="X77" s="113">
        <v>0</v>
      </c>
      <c r="Y77" s="114" t="s">
        <v>133</v>
      </c>
      <c r="Z77" s="108">
        <v>0</v>
      </c>
      <c r="AA77" s="109" t="s">
        <v>223</v>
      </c>
      <c r="AB77" s="210" t="s">
        <v>344</v>
      </c>
      <c r="AC77" s="210" t="s">
        <v>223</v>
      </c>
      <c r="AD77" s="211">
        <f t="shared" si="9"/>
        <v>182</v>
      </c>
      <c r="AE77" s="212">
        <f t="shared" si="10"/>
        <v>-146.39</v>
      </c>
      <c r="AF77" s="213">
        <f t="shared" si="11"/>
        <v>-26642.979999999996</v>
      </c>
      <c r="AG77" s="214" t="s">
        <v>118</v>
      </c>
    </row>
    <row r="78" spans="1:33" ht="15">
      <c r="A78" s="108">
        <v>2020</v>
      </c>
      <c r="B78" s="108">
        <v>370</v>
      </c>
      <c r="C78" s="109" t="s">
        <v>223</v>
      </c>
      <c r="D78" s="208" t="s">
        <v>347</v>
      </c>
      <c r="E78" s="109" t="s">
        <v>339</v>
      </c>
      <c r="F78" s="111" t="s">
        <v>340</v>
      </c>
      <c r="G78" s="112">
        <v>-75.81</v>
      </c>
      <c r="H78" s="112">
        <v>4.35</v>
      </c>
      <c r="I78" s="107" t="s">
        <v>129</v>
      </c>
      <c r="J78" s="112">
        <f t="shared" si="8"/>
        <v>-80.16</v>
      </c>
      <c r="K78" s="209" t="s">
        <v>133</v>
      </c>
      <c r="L78" s="108">
        <v>2020</v>
      </c>
      <c r="M78" s="108">
        <v>1632</v>
      </c>
      <c r="N78" s="109" t="s">
        <v>341</v>
      </c>
      <c r="O78" s="109" t="s">
        <v>342</v>
      </c>
      <c r="P78" s="108" t="s">
        <v>343</v>
      </c>
      <c r="Q78" s="111" t="s">
        <v>343</v>
      </c>
      <c r="R78" s="108"/>
      <c r="S78" s="108">
        <v>0</v>
      </c>
      <c r="T78" s="108">
        <v>0</v>
      </c>
      <c r="U78" s="108">
        <v>0</v>
      </c>
      <c r="V78" s="113">
        <v>0</v>
      </c>
      <c r="W78" s="113">
        <v>0</v>
      </c>
      <c r="X78" s="113">
        <v>0</v>
      </c>
      <c r="Y78" s="114" t="s">
        <v>133</v>
      </c>
      <c r="Z78" s="108">
        <v>0</v>
      </c>
      <c r="AA78" s="109" t="s">
        <v>223</v>
      </c>
      <c r="AB78" s="210" t="s">
        <v>344</v>
      </c>
      <c r="AC78" s="210" t="s">
        <v>223</v>
      </c>
      <c r="AD78" s="211">
        <f t="shared" si="9"/>
        <v>182</v>
      </c>
      <c r="AE78" s="212">
        <f t="shared" si="10"/>
        <v>-80.16</v>
      </c>
      <c r="AF78" s="213">
        <f t="shared" si="11"/>
        <v>-14589.119999999999</v>
      </c>
      <c r="AG78" s="214" t="s">
        <v>118</v>
      </c>
    </row>
    <row r="79" spans="1:33" ht="15">
      <c r="A79" s="108">
        <v>2020</v>
      </c>
      <c r="B79" s="108">
        <v>371</v>
      </c>
      <c r="C79" s="109" t="s">
        <v>223</v>
      </c>
      <c r="D79" s="208" t="s">
        <v>348</v>
      </c>
      <c r="E79" s="109" t="s">
        <v>339</v>
      </c>
      <c r="F79" s="111" t="s">
        <v>340</v>
      </c>
      <c r="G79" s="112">
        <v>-79.16</v>
      </c>
      <c r="H79" s="112">
        <v>3.99</v>
      </c>
      <c r="I79" s="107" t="s">
        <v>129</v>
      </c>
      <c r="J79" s="112">
        <f t="shared" si="8"/>
        <v>-83.14999999999999</v>
      </c>
      <c r="K79" s="209" t="s">
        <v>133</v>
      </c>
      <c r="L79" s="108">
        <v>2020</v>
      </c>
      <c r="M79" s="108">
        <v>1626</v>
      </c>
      <c r="N79" s="109" t="s">
        <v>341</v>
      </c>
      <c r="O79" s="109" t="s">
        <v>342</v>
      </c>
      <c r="P79" s="108" t="s">
        <v>343</v>
      </c>
      <c r="Q79" s="111" t="s">
        <v>343</v>
      </c>
      <c r="R79" s="108"/>
      <c r="S79" s="108">
        <v>0</v>
      </c>
      <c r="T79" s="108">
        <v>0</v>
      </c>
      <c r="U79" s="108">
        <v>0</v>
      </c>
      <c r="V79" s="113">
        <v>0</v>
      </c>
      <c r="W79" s="113">
        <v>0</v>
      </c>
      <c r="X79" s="113">
        <v>0</v>
      </c>
      <c r="Y79" s="114" t="s">
        <v>133</v>
      </c>
      <c r="Z79" s="108">
        <v>0</v>
      </c>
      <c r="AA79" s="109" t="s">
        <v>223</v>
      </c>
      <c r="AB79" s="210" t="s">
        <v>344</v>
      </c>
      <c r="AC79" s="210" t="s">
        <v>223</v>
      </c>
      <c r="AD79" s="211">
        <f t="shared" si="9"/>
        <v>182</v>
      </c>
      <c r="AE79" s="212">
        <f t="shared" si="10"/>
        <v>-83.14999999999999</v>
      </c>
      <c r="AF79" s="213">
        <f t="shared" si="11"/>
        <v>-15133.3</v>
      </c>
      <c r="AG79" s="214" t="s">
        <v>118</v>
      </c>
    </row>
    <row r="80" spans="1:33" ht="15">
      <c r="A80" s="108">
        <v>2020</v>
      </c>
      <c r="B80" s="108">
        <v>372</v>
      </c>
      <c r="C80" s="109" t="s">
        <v>223</v>
      </c>
      <c r="D80" s="208" t="s">
        <v>349</v>
      </c>
      <c r="E80" s="109" t="s">
        <v>350</v>
      </c>
      <c r="F80" s="111" t="s">
        <v>340</v>
      </c>
      <c r="G80" s="112">
        <v>-9.9</v>
      </c>
      <c r="H80" s="112">
        <v>-0.9</v>
      </c>
      <c r="I80" s="107" t="s">
        <v>129</v>
      </c>
      <c r="J80" s="112">
        <f t="shared" si="8"/>
        <v>-9</v>
      </c>
      <c r="K80" s="209" t="s">
        <v>133</v>
      </c>
      <c r="L80" s="108">
        <v>2020</v>
      </c>
      <c r="M80" s="108">
        <v>2924</v>
      </c>
      <c r="N80" s="109" t="s">
        <v>351</v>
      </c>
      <c r="O80" s="109" t="s">
        <v>342</v>
      </c>
      <c r="P80" s="108" t="s">
        <v>343</v>
      </c>
      <c r="Q80" s="111" t="s">
        <v>343</v>
      </c>
      <c r="R80" s="108"/>
      <c r="S80" s="108">
        <v>0</v>
      </c>
      <c r="T80" s="108">
        <v>0</v>
      </c>
      <c r="U80" s="108">
        <v>0</v>
      </c>
      <c r="V80" s="113">
        <v>0</v>
      </c>
      <c r="W80" s="113">
        <v>0</v>
      </c>
      <c r="X80" s="113">
        <v>0</v>
      </c>
      <c r="Y80" s="114" t="s">
        <v>133</v>
      </c>
      <c r="Z80" s="108">
        <v>0</v>
      </c>
      <c r="AA80" s="109" t="s">
        <v>223</v>
      </c>
      <c r="AB80" s="210" t="s">
        <v>352</v>
      </c>
      <c r="AC80" s="210" t="s">
        <v>223</v>
      </c>
      <c r="AD80" s="211">
        <f t="shared" si="9"/>
        <v>78</v>
      </c>
      <c r="AE80" s="212">
        <f t="shared" si="10"/>
        <v>-9</v>
      </c>
      <c r="AF80" s="213">
        <f t="shared" si="11"/>
        <v>-702</v>
      </c>
      <c r="AG80" s="214" t="s">
        <v>118</v>
      </c>
    </row>
    <row r="81" spans="1:33" ht="15">
      <c r="A81" s="108">
        <v>2020</v>
      </c>
      <c r="B81" s="108">
        <v>373</v>
      </c>
      <c r="C81" s="109" t="s">
        <v>223</v>
      </c>
      <c r="D81" s="208" t="s">
        <v>353</v>
      </c>
      <c r="E81" s="109" t="s">
        <v>350</v>
      </c>
      <c r="F81" s="111" t="s">
        <v>340</v>
      </c>
      <c r="G81" s="112">
        <v>-139.24</v>
      </c>
      <c r="H81" s="112">
        <v>-6.51</v>
      </c>
      <c r="I81" s="107" t="s">
        <v>129</v>
      </c>
      <c r="J81" s="112">
        <f t="shared" si="8"/>
        <v>-132.73000000000002</v>
      </c>
      <c r="K81" s="209" t="s">
        <v>133</v>
      </c>
      <c r="L81" s="108">
        <v>2020</v>
      </c>
      <c r="M81" s="108">
        <v>2940</v>
      </c>
      <c r="N81" s="109" t="s">
        <v>351</v>
      </c>
      <c r="O81" s="109" t="s">
        <v>342</v>
      </c>
      <c r="P81" s="108" t="s">
        <v>343</v>
      </c>
      <c r="Q81" s="111" t="s">
        <v>343</v>
      </c>
      <c r="R81" s="108"/>
      <c r="S81" s="108">
        <v>0</v>
      </c>
      <c r="T81" s="108">
        <v>0</v>
      </c>
      <c r="U81" s="108">
        <v>0</v>
      </c>
      <c r="V81" s="113">
        <v>0</v>
      </c>
      <c r="W81" s="113">
        <v>0</v>
      </c>
      <c r="X81" s="113">
        <v>0</v>
      </c>
      <c r="Y81" s="114" t="s">
        <v>133</v>
      </c>
      <c r="Z81" s="108">
        <v>0</v>
      </c>
      <c r="AA81" s="109" t="s">
        <v>223</v>
      </c>
      <c r="AB81" s="210" t="s">
        <v>352</v>
      </c>
      <c r="AC81" s="210" t="s">
        <v>223</v>
      </c>
      <c r="AD81" s="211">
        <f t="shared" si="9"/>
        <v>78</v>
      </c>
      <c r="AE81" s="212">
        <f t="shared" si="10"/>
        <v>-132.73000000000002</v>
      </c>
      <c r="AF81" s="213">
        <f t="shared" si="11"/>
        <v>-10352.940000000002</v>
      </c>
      <c r="AG81" s="214" t="s">
        <v>118</v>
      </c>
    </row>
    <row r="82" spans="1:33" ht="15">
      <c r="A82" s="108">
        <v>2020</v>
      </c>
      <c r="B82" s="108">
        <v>374</v>
      </c>
      <c r="C82" s="109" t="s">
        <v>223</v>
      </c>
      <c r="D82" s="208" t="s">
        <v>354</v>
      </c>
      <c r="E82" s="109" t="s">
        <v>350</v>
      </c>
      <c r="F82" s="111" t="s">
        <v>340</v>
      </c>
      <c r="G82" s="112">
        <v>-623.46</v>
      </c>
      <c r="H82" s="112">
        <v>4.16</v>
      </c>
      <c r="I82" s="107" t="s">
        <v>129</v>
      </c>
      <c r="J82" s="112">
        <f t="shared" si="8"/>
        <v>-627.62</v>
      </c>
      <c r="K82" s="209" t="s">
        <v>133</v>
      </c>
      <c r="L82" s="108">
        <v>2020</v>
      </c>
      <c r="M82" s="108">
        <v>2942</v>
      </c>
      <c r="N82" s="109" t="s">
        <v>351</v>
      </c>
      <c r="O82" s="109" t="s">
        <v>342</v>
      </c>
      <c r="P82" s="108" t="s">
        <v>343</v>
      </c>
      <c r="Q82" s="111" t="s">
        <v>343</v>
      </c>
      <c r="R82" s="108"/>
      <c r="S82" s="108">
        <v>0</v>
      </c>
      <c r="T82" s="108">
        <v>0</v>
      </c>
      <c r="U82" s="108">
        <v>0</v>
      </c>
      <c r="V82" s="113">
        <v>0</v>
      </c>
      <c r="W82" s="113">
        <v>0</v>
      </c>
      <c r="X82" s="113">
        <v>0</v>
      </c>
      <c r="Y82" s="114" t="s">
        <v>133</v>
      </c>
      <c r="Z82" s="108">
        <v>0</v>
      </c>
      <c r="AA82" s="109" t="s">
        <v>223</v>
      </c>
      <c r="AB82" s="210" t="s">
        <v>352</v>
      </c>
      <c r="AC82" s="210" t="s">
        <v>223</v>
      </c>
      <c r="AD82" s="211">
        <f t="shared" si="9"/>
        <v>78</v>
      </c>
      <c r="AE82" s="212">
        <f t="shared" si="10"/>
        <v>-627.62</v>
      </c>
      <c r="AF82" s="213">
        <f t="shared" si="11"/>
        <v>-48954.36</v>
      </c>
      <c r="AG82" s="214" t="s">
        <v>118</v>
      </c>
    </row>
    <row r="83" spans="1:33" ht="15">
      <c r="A83" s="108">
        <v>2020</v>
      </c>
      <c r="B83" s="108">
        <v>375</v>
      </c>
      <c r="C83" s="109" t="s">
        <v>223</v>
      </c>
      <c r="D83" s="208" t="s">
        <v>355</v>
      </c>
      <c r="E83" s="109" t="s">
        <v>350</v>
      </c>
      <c r="F83" s="111" t="s">
        <v>340</v>
      </c>
      <c r="G83" s="112">
        <v>-244.49</v>
      </c>
      <c r="H83" s="112">
        <v>-9.11</v>
      </c>
      <c r="I83" s="107" t="s">
        <v>129</v>
      </c>
      <c r="J83" s="112">
        <f t="shared" si="8"/>
        <v>-235.38</v>
      </c>
      <c r="K83" s="209" t="s">
        <v>133</v>
      </c>
      <c r="L83" s="108">
        <v>2020</v>
      </c>
      <c r="M83" s="108">
        <v>2926</v>
      </c>
      <c r="N83" s="109" t="s">
        <v>351</v>
      </c>
      <c r="O83" s="109" t="s">
        <v>342</v>
      </c>
      <c r="P83" s="108" t="s">
        <v>343</v>
      </c>
      <c r="Q83" s="111" t="s">
        <v>343</v>
      </c>
      <c r="R83" s="108"/>
      <c r="S83" s="108">
        <v>0</v>
      </c>
      <c r="T83" s="108">
        <v>0</v>
      </c>
      <c r="U83" s="108">
        <v>0</v>
      </c>
      <c r="V83" s="113">
        <v>0</v>
      </c>
      <c r="W83" s="113">
        <v>0</v>
      </c>
      <c r="X83" s="113">
        <v>0</v>
      </c>
      <c r="Y83" s="114" t="s">
        <v>133</v>
      </c>
      <c r="Z83" s="108">
        <v>0</v>
      </c>
      <c r="AA83" s="109" t="s">
        <v>223</v>
      </c>
      <c r="AB83" s="210" t="s">
        <v>352</v>
      </c>
      <c r="AC83" s="210" t="s">
        <v>223</v>
      </c>
      <c r="AD83" s="211">
        <f t="shared" si="9"/>
        <v>78</v>
      </c>
      <c r="AE83" s="212">
        <f t="shared" si="10"/>
        <v>-235.38</v>
      </c>
      <c r="AF83" s="213">
        <f t="shared" si="11"/>
        <v>-18359.64</v>
      </c>
      <c r="AG83" s="214" t="s">
        <v>118</v>
      </c>
    </row>
    <row r="84" spans="1:33" ht="15">
      <c r="A84" s="108">
        <v>2020</v>
      </c>
      <c r="B84" s="108">
        <v>376</v>
      </c>
      <c r="C84" s="109" t="s">
        <v>223</v>
      </c>
      <c r="D84" s="208" t="s">
        <v>356</v>
      </c>
      <c r="E84" s="109" t="s">
        <v>350</v>
      </c>
      <c r="F84" s="111" t="s">
        <v>340</v>
      </c>
      <c r="G84" s="112">
        <v>-125.13</v>
      </c>
      <c r="H84" s="112">
        <v>-4.27</v>
      </c>
      <c r="I84" s="107" t="s">
        <v>129</v>
      </c>
      <c r="J84" s="112">
        <f t="shared" si="8"/>
        <v>-120.86</v>
      </c>
      <c r="K84" s="209" t="s">
        <v>133</v>
      </c>
      <c r="L84" s="108">
        <v>2020</v>
      </c>
      <c r="M84" s="108">
        <v>2936</v>
      </c>
      <c r="N84" s="109" t="s">
        <v>351</v>
      </c>
      <c r="O84" s="109" t="s">
        <v>342</v>
      </c>
      <c r="P84" s="108" t="s">
        <v>343</v>
      </c>
      <c r="Q84" s="111" t="s">
        <v>343</v>
      </c>
      <c r="R84" s="108"/>
      <c r="S84" s="108">
        <v>0</v>
      </c>
      <c r="T84" s="108">
        <v>0</v>
      </c>
      <c r="U84" s="108">
        <v>0</v>
      </c>
      <c r="V84" s="113">
        <v>0</v>
      </c>
      <c r="W84" s="113">
        <v>0</v>
      </c>
      <c r="X84" s="113">
        <v>0</v>
      </c>
      <c r="Y84" s="114" t="s">
        <v>133</v>
      </c>
      <c r="Z84" s="108">
        <v>0</v>
      </c>
      <c r="AA84" s="109" t="s">
        <v>223</v>
      </c>
      <c r="AB84" s="210" t="s">
        <v>352</v>
      </c>
      <c r="AC84" s="210" t="s">
        <v>223</v>
      </c>
      <c r="AD84" s="211">
        <f t="shared" si="9"/>
        <v>78</v>
      </c>
      <c r="AE84" s="212">
        <f t="shared" si="10"/>
        <v>-120.86</v>
      </c>
      <c r="AF84" s="213">
        <f t="shared" si="11"/>
        <v>-9427.08</v>
      </c>
      <c r="AG84" s="214" t="s">
        <v>118</v>
      </c>
    </row>
    <row r="85" spans="1:33" ht="15">
      <c r="A85" s="108">
        <v>2020</v>
      </c>
      <c r="B85" s="108">
        <v>377</v>
      </c>
      <c r="C85" s="109" t="s">
        <v>223</v>
      </c>
      <c r="D85" s="208" t="s">
        <v>357</v>
      </c>
      <c r="E85" s="109" t="s">
        <v>350</v>
      </c>
      <c r="F85" s="111" t="s">
        <v>340</v>
      </c>
      <c r="G85" s="112">
        <v>-136.18</v>
      </c>
      <c r="H85" s="112">
        <v>-5.01</v>
      </c>
      <c r="I85" s="107" t="s">
        <v>129</v>
      </c>
      <c r="J85" s="112">
        <f t="shared" si="8"/>
        <v>-131.17000000000002</v>
      </c>
      <c r="K85" s="209" t="s">
        <v>133</v>
      </c>
      <c r="L85" s="108">
        <v>2020</v>
      </c>
      <c r="M85" s="108">
        <v>2938</v>
      </c>
      <c r="N85" s="109" t="s">
        <v>351</v>
      </c>
      <c r="O85" s="109" t="s">
        <v>342</v>
      </c>
      <c r="P85" s="108" t="s">
        <v>343</v>
      </c>
      <c r="Q85" s="111" t="s">
        <v>343</v>
      </c>
      <c r="R85" s="108"/>
      <c r="S85" s="108">
        <v>0</v>
      </c>
      <c r="T85" s="108">
        <v>0</v>
      </c>
      <c r="U85" s="108">
        <v>0</v>
      </c>
      <c r="V85" s="113">
        <v>0</v>
      </c>
      <c r="W85" s="113">
        <v>0</v>
      </c>
      <c r="X85" s="113">
        <v>0</v>
      </c>
      <c r="Y85" s="114" t="s">
        <v>133</v>
      </c>
      <c r="Z85" s="108">
        <v>0</v>
      </c>
      <c r="AA85" s="109" t="s">
        <v>223</v>
      </c>
      <c r="AB85" s="210" t="s">
        <v>352</v>
      </c>
      <c r="AC85" s="210" t="s">
        <v>223</v>
      </c>
      <c r="AD85" s="211">
        <f t="shared" si="9"/>
        <v>78</v>
      </c>
      <c r="AE85" s="212">
        <f t="shared" si="10"/>
        <v>-131.17000000000002</v>
      </c>
      <c r="AF85" s="213">
        <f t="shared" si="11"/>
        <v>-10231.260000000002</v>
      </c>
      <c r="AG85" s="214" t="s">
        <v>118</v>
      </c>
    </row>
    <row r="86" spans="1:33" ht="15">
      <c r="A86" s="108">
        <v>2020</v>
      </c>
      <c r="B86" s="108">
        <v>378</v>
      </c>
      <c r="C86" s="109" t="s">
        <v>223</v>
      </c>
      <c r="D86" s="208" t="s">
        <v>358</v>
      </c>
      <c r="E86" s="109" t="s">
        <v>350</v>
      </c>
      <c r="F86" s="111" t="s">
        <v>340</v>
      </c>
      <c r="G86" s="112">
        <v>-52.02</v>
      </c>
      <c r="H86" s="112">
        <v>-4.73</v>
      </c>
      <c r="I86" s="107" t="s">
        <v>129</v>
      </c>
      <c r="J86" s="112">
        <f t="shared" si="8"/>
        <v>-47.290000000000006</v>
      </c>
      <c r="K86" s="209" t="s">
        <v>133</v>
      </c>
      <c r="L86" s="108">
        <v>2020</v>
      </c>
      <c r="M86" s="108">
        <v>2925</v>
      </c>
      <c r="N86" s="109" t="s">
        <v>351</v>
      </c>
      <c r="O86" s="109" t="s">
        <v>342</v>
      </c>
      <c r="P86" s="108" t="s">
        <v>343</v>
      </c>
      <c r="Q86" s="111" t="s">
        <v>343</v>
      </c>
      <c r="R86" s="108"/>
      <c r="S86" s="108">
        <v>0</v>
      </c>
      <c r="T86" s="108">
        <v>0</v>
      </c>
      <c r="U86" s="108">
        <v>0</v>
      </c>
      <c r="V86" s="113">
        <v>0</v>
      </c>
      <c r="W86" s="113">
        <v>0</v>
      </c>
      <c r="X86" s="113">
        <v>0</v>
      </c>
      <c r="Y86" s="114" t="s">
        <v>133</v>
      </c>
      <c r="Z86" s="108">
        <v>0</v>
      </c>
      <c r="AA86" s="109" t="s">
        <v>223</v>
      </c>
      <c r="AB86" s="210" t="s">
        <v>352</v>
      </c>
      <c r="AC86" s="210" t="s">
        <v>223</v>
      </c>
      <c r="AD86" s="211">
        <f t="shared" si="9"/>
        <v>78</v>
      </c>
      <c r="AE86" s="212">
        <f t="shared" si="10"/>
        <v>-47.290000000000006</v>
      </c>
      <c r="AF86" s="213">
        <f t="shared" si="11"/>
        <v>-3688.6200000000003</v>
      </c>
      <c r="AG86" s="214" t="s">
        <v>118</v>
      </c>
    </row>
    <row r="87" spans="1:33" ht="15">
      <c r="A87" s="108">
        <v>2020</v>
      </c>
      <c r="B87" s="108">
        <v>379</v>
      </c>
      <c r="C87" s="109" t="s">
        <v>359</v>
      </c>
      <c r="D87" s="208" t="s">
        <v>360</v>
      </c>
      <c r="E87" s="109" t="s">
        <v>243</v>
      </c>
      <c r="F87" s="111" t="s">
        <v>361</v>
      </c>
      <c r="G87" s="112">
        <v>60</v>
      </c>
      <c r="H87" s="112">
        <v>0</v>
      </c>
      <c r="I87" s="107" t="s">
        <v>118</v>
      </c>
      <c r="J87" s="112">
        <f t="shared" si="8"/>
        <v>60</v>
      </c>
      <c r="K87" s="209" t="s">
        <v>133</v>
      </c>
      <c r="L87" s="108">
        <v>2020</v>
      </c>
      <c r="M87" s="108">
        <v>4304</v>
      </c>
      <c r="N87" s="109" t="s">
        <v>243</v>
      </c>
      <c r="O87" s="109" t="s">
        <v>362</v>
      </c>
      <c r="P87" s="108">
        <v>4</v>
      </c>
      <c r="Q87" s="111" t="s">
        <v>201</v>
      </c>
      <c r="R87" s="108">
        <v>1100405</v>
      </c>
      <c r="S87" s="108">
        <v>4120</v>
      </c>
      <c r="T87" s="108">
        <v>75</v>
      </c>
      <c r="U87" s="108">
        <v>10</v>
      </c>
      <c r="V87" s="113">
        <v>2020</v>
      </c>
      <c r="W87" s="113">
        <v>194</v>
      </c>
      <c r="X87" s="113">
        <v>0</v>
      </c>
      <c r="Y87" s="114" t="s">
        <v>133</v>
      </c>
      <c r="Z87" s="108">
        <v>1209</v>
      </c>
      <c r="AA87" s="109" t="s">
        <v>359</v>
      </c>
      <c r="AB87" s="210" t="s">
        <v>309</v>
      </c>
      <c r="AC87" s="210" t="s">
        <v>359</v>
      </c>
      <c r="AD87" s="211">
        <f t="shared" si="9"/>
        <v>-11</v>
      </c>
      <c r="AE87" s="212">
        <f t="shared" si="10"/>
        <v>60</v>
      </c>
      <c r="AF87" s="213">
        <f t="shared" si="11"/>
        <v>-660</v>
      </c>
      <c r="AG87" s="214" t="s">
        <v>118</v>
      </c>
    </row>
    <row r="88" spans="1:33" ht="15">
      <c r="A88" s="108">
        <v>2020</v>
      </c>
      <c r="B88" s="108">
        <v>380</v>
      </c>
      <c r="C88" s="109" t="s">
        <v>359</v>
      </c>
      <c r="D88" s="208" t="s">
        <v>363</v>
      </c>
      <c r="E88" s="109" t="s">
        <v>364</v>
      </c>
      <c r="F88" s="111" t="s">
        <v>365</v>
      </c>
      <c r="G88" s="112">
        <v>20</v>
      </c>
      <c r="H88" s="112">
        <v>0</v>
      </c>
      <c r="I88" s="107" t="s">
        <v>118</v>
      </c>
      <c r="J88" s="112">
        <f t="shared" si="8"/>
        <v>20</v>
      </c>
      <c r="K88" s="209" t="s">
        <v>133</v>
      </c>
      <c r="L88" s="108">
        <v>2020</v>
      </c>
      <c r="M88" s="108">
        <v>3859</v>
      </c>
      <c r="N88" s="109" t="s">
        <v>124</v>
      </c>
      <c r="O88" s="109" t="s">
        <v>366</v>
      </c>
      <c r="P88" s="108">
        <v>4</v>
      </c>
      <c r="Q88" s="111" t="s">
        <v>201</v>
      </c>
      <c r="R88" s="108">
        <v>1100405</v>
      </c>
      <c r="S88" s="108">
        <v>4120</v>
      </c>
      <c r="T88" s="108">
        <v>75</v>
      </c>
      <c r="U88" s="108">
        <v>10</v>
      </c>
      <c r="V88" s="113">
        <v>2020</v>
      </c>
      <c r="W88" s="113">
        <v>194</v>
      </c>
      <c r="X88" s="113">
        <v>0</v>
      </c>
      <c r="Y88" s="114" t="s">
        <v>133</v>
      </c>
      <c r="Z88" s="108">
        <v>1210</v>
      </c>
      <c r="AA88" s="109" t="s">
        <v>359</v>
      </c>
      <c r="AB88" s="210" t="s">
        <v>243</v>
      </c>
      <c r="AC88" s="210" t="s">
        <v>359</v>
      </c>
      <c r="AD88" s="211">
        <f t="shared" si="9"/>
        <v>19</v>
      </c>
      <c r="AE88" s="212">
        <f t="shared" si="10"/>
        <v>20</v>
      </c>
      <c r="AF88" s="213">
        <f t="shared" si="11"/>
        <v>380</v>
      </c>
      <c r="AG88" s="214" t="s">
        <v>118</v>
      </c>
    </row>
    <row r="89" spans="1:33" ht="15">
      <c r="A89" s="108">
        <v>2020</v>
      </c>
      <c r="B89" s="108">
        <v>381</v>
      </c>
      <c r="C89" s="109" t="s">
        <v>359</v>
      </c>
      <c r="D89" s="208" t="s">
        <v>367</v>
      </c>
      <c r="E89" s="109" t="s">
        <v>185</v>
      </c>
      <c r="F89" s="111" t="s">
        <v>365</v>
      </c>
      <c r="G89" s="112">
        <v>20</v>
      </c>
      <c r="H89" s="112">
        <v>0</v>
      </c>
      <c r="I89" s="107" t="s">
        <v>118</v>
      </c>
      <c r="J89" s="112">
        <f t="shared" si="8"/>
        <v>20</v>
      </c>
      <c r="K89" s="209" t="s">
        <v>133</v>
      </c>
      <c r="L89" s="108">
        <v>2020</v>
      </c>
      <c r="M89" s="108">
        <v>4209</v>
      </c>
      <c r="N89" s="109" t="s">
        <v>149</v>
      </c>
      <c r="O89" s="109" t="s">
        <v>366</v>
      </c>
      <c r="P89" s="108">
        <v>4</v>
      </c>
      <c r="Q89" s="111" t="s">
        <v>201</v>
      </c>
      <c r="R89" s="108">
        <v>1100405</v>
      </c>
      <c r="S89" s="108">
        <v>4120</v>
      </c>
      <c r="T89" s="108">
        <v>75</v>
      </c>
      <c r="U89" s="108">
        <v>10</v>
      </c>
      <c r="V89" s="113">
        <v>2020</v>
      </c>
      <c r="W89" s="113">
        <v>194</v>
      </c>
      <c r="X89" s="113">
        <v>0</v>
      </c>
      <c r="Y89" s="114" t="s">
        <v>133</v>
      </c>
      <c r="Z89" s="108">
        <v>1211</v>
      </c>
      <c r="AA89" s="109" t="s">
        <v>359</v>
      </c>
      <c r="AB89" s="210" t="s">
        <v>324</v>
      </c>
      <c r="AC89" s="210" t="s">
        <v>359</v>
      </c>
      <c r="AD89" s="211">
        <f t="shared" si="9"/>
        <v>-5</v>
      </c>
      <c r="AE89" s="212">
        <f t="shared" si="10"/>
        <v>20</v>
      </c>
      <c r="AF89" s="213">
        <f t="shared" si="11"/>
        <v>-100</v>
      </c>
      <c r="AG89" s="214" t="s">
        <v>118</v>
      </c>
    </row>
    <row r="90" spans="1:33" ht="15">
      <c r="A90" s="108">
        <v>2020</v>
      </c>
      <c r="B90" s="108">
        <v>382</v>
      </c>
      <c r="C90" s="109" t="s">
        <v>359</v>
      </c>
      <c r="D90" s="208" t="s">
        <v>368</v>
      </c>
      <c r="E90" s="109" t="s">
        <v>369</v>
      </c>
      <c r="F90" s="111" t="s">
        <v>370</v>
      </c>
      <c r="G90" s="112">
        <v>662.39</v>
      </c>
      <c r="H90" s="112">
        <v>129.36</v>
      </c>
      <c r="I90" s="107" t="s">
        <v>129</v>
      </c>
      <c r="J90" s="112">
        <f t="shared" si="8"/>
        <v>533.03</v>
      </c>
      <c r="K90" s="209" t="s">
        <v>371</v>
      </c>
      <c r="L90" s="108">
        <v>2020</v>
      </c>
      <c r="M90" s="108">
        <v>4564</v>
      </c>
      <c r="N90" s="109" t="s">
        <v>359</v>
      </c>
      <c r="O90" s="109" t="s">
        <v>372</v>
      </c>
      <c r="P90" s="108">
        <v>4</v>
      </c>
      <c r="Q90" s="111" t="s">
        <v>201</v>
      </c>
      <c r="R90" s="108">
        <v>1040103</v>
      </c>
      <c r="S90" s="108">
        <v>1460</v>
      </c>
      <c r="T90" s="108">
        <v>49</v>
      </c>
      <c r="U90" s="108">
        <v>11</v>
      </c>
      <c r="V90" s="113">
        <v>2020</v>
      </c>
      <c r="W90" s="113">
        <v>344</v>
      </c>
      <c r="X90" s="113">
        <v>0</v>
      </c>
      <c r="Y90" s="114" t="s">
        <v>133</v>
      </c>
      <c r="Z90" s="108">
        <v>1212</v>
      </c>
      <c r="AA90" s="109" t="s">
        <v>359</v>
      </c>
      <c r="AB90" s="210" t="s">
        <v>373</v>
      </c>
      <c r="AC90" s="210" t="s">
        <v>359</v>
      </c>
      <c r="AD90" s="211">
        <f t="shared" si="9"/>
        <v>-30</v>
      </c>
      <c r="AE90" s="212">
        <f t="shared" si="10"/>
        <v>533.03</v>
      </c>
      <c r="AF90" s="213">
        <f t="shared" si="11"/>
        <v>-15990.9</v>
      </c>
      <c r="AG90" s="214" t="s">
        <v>118</v>
      </c>
    </row>
    <row r="91" spans="1:33" ht="15">
      <c r="A91" s="108">
        <v>2020</v>
      </c>
      <c r="B91" s="108">
        <v>383</v>
      </c>
      <c r="C91" s="109" t="s">
        <v>359</v>
      </c>
      <c r="D91" s="208" t="s">
        <v>374</v>
      </c>
      <c r="E91" s="109" t="s">
        <v>243</v>
      </c>
      <c r="F91" s="111" t="s">
        <v>375</v>
      </c>
      <c r="G91" s="112">
        <v>24.3</v>
      </c>
      <c r="H91" s="112">
        <v>4.38</v>
      </c>
      <c r="I91" s="107" t="s">
        <v>129</v>
      </c>
      <c r="J91" s="112">
        <f t="shared" si="8"/>
        <v>19.92</v>
      </c>
      <c r="K91" s="209" t="s">
        <v>376</v>
      </c>
      <c r="L91" s="108">
        <v>2020</v>
      </c>
      <c r="M91" s="108">
        <v>4343</v>
      </c>
      <c r="N91" s="109" t="s">
        <v>288</v>
      </c>
      <c r="O91" s="109" t="s">
        <v>377</v>
      </c>
      <c r="P91" s="108">
        <v>2</v>
      </c>
      <c r="Q91" s="111" t="s">
        <v>134</v>
      </c>
      <c r="R91" s="108">
        <v>1080103</v>
      </c>
      <c r="S91" s="108">
        <v>2780</v>
      </c>
      <c r="T91" s="108">
        <v>66</v>
      </c>
      <c r="U91" s="108">
        <v>2</v>
      </c>
      <c r="V91" s="113">
        <v>2020</v>
      </c>
      <c r="W91" s="113">
        <v>456</v>
      </c>
      <c r="X91" s="113">
        <v>0</v>
      </c>
      <c r="Y91" s="114" t="s">
        <v>133</v>
      </c>
      <c r="Z91" s="108">
        <v>1214</v>
      </c>
      <c r="AA91" s="109" t="s">
        <v>359</v>
      </c>
      <c r="AB91" s="210" t="s">
        <v>290</v>
      </c>
      <c r="AC91" s="210" t="s">
        <v>359</v>
      </c>
      <c r="AD91" s="211">
        <f t="shared" si="9"/>
        <v>-15</v>
      </c>
      <c r="AE91" s="212">
        <f t="shared" si="10"/>
        <v>19.92</v>
      </c>
      <c r="AF91" s="213">
        <f t="shared" si="11"/>
        <v>-298.8</v>
      </c>
      <c r="AG91" s="214" t="s">
        <v>118</v>
      </c>
    </row>
    <row r="92" spans="1:33" ht="15">
      <c r="A92" s="108">
        <v>2020</v>
      </c>
      <c r="B92" s="108">
        <v>384</v>
      </c>
      <c r="C92" s="109" t="s">
        <v>378</v>
      </c>
      <c r="D92" s="208" t="s">
        <v>379</v>
      </c>
      <c r="E92" s="109" t="s">
        <v>217</v>
      </c>
      <c r="F92" s="111" t="s">
        <v>380</v>
      </c>
      <c r="G92" s="112">
        <v>135.99</v>
      </c>
      <c r="H92" s="112">
        <v>18.59</v>
      </c>
      <c r="I92" s="107" t="s">
        <v>129</v>
      </c>
      <c r="J92" s="112">
        <f t="shared" si="8"/>
        <v>117.4</v>
      </c>
      <c r="K92" s="209" t="s">
        <v>167</v>
      </c>
      <c r="L92" s="108">
        <v>2020</v>
      </c>
      <c r="M92" s="108">
        <v>4069</v>
      </c>
      <c r="N92" s="109" t="s">
        <v>180</v>
      </c>
      <c r="O92" s="109" t="s">
        <v>381</v>
      </c>
      <c r="P92" s="108">
        <v>2</v>
      </c>
      <c r="Q92" s="111" t="s">
        <v>134</v>
      </c>
      <c r="R92" s="108">
        <v>1010203</v>
      </c>
      <c r="S92" s="108">
        <v>140</v>
      </c>
      <c r="T92" s="108">
        <v>22</v>
      </c>
      <c r="U92" s="108">
        <v>21</v>
      </c>
      <c r="V92" s="113">
        <v>2020</v>
      </c>
      <c r="W92" s="113">
        <v>269</v>
      </c>
      <c r="X92" s="113">
        <v>0</v>
      </c>
      <c r="Y92" s="114" t="s">
        <v>133</v>
      </c>
      <c r="Z92" s="108">
        <v>1254</v>
      </c>
      <c r="AA92" s="109" t="s">
        <v>378</v>
      </c>
      <c r="AB92" s="210" t="s">
        <v>252</v>
      </c>
      <c r="AC92" s="210" t="s">
        <v>378</v>
      </c>
      <c r="AD92" s="211">
        <f t="shared" si="9"/>
        <v>7</v>
      </c>
      <c r="AE92" s="212">
        <f t="shared" si="10"/>
        <v>117.4</v>
      </c>
      <c r="AF92" s="213">
        <f t="shared" si="11"/>
        <v>821.8000000000001</v>
      </c>
      <c r="AG92" s="214" t="s">
        <v>118</v>
      </c>
    </row>
    <row r="93" spans="1:33" ht="15">
      <c r="A93" s="108">
        <v>2020</v>
      </c>
      <c r="B93" s="108">
        <v>385</v>
      </c>
      <c r="C93" s="109" t="s">
        <v>378</v>
      </c>
      <c r="D93" s="208" t="s">
        <v>382</v>
      </c>
      <c r="E93" s="109" t="s">
        <v>202</v>
      </c>
      <c r="F93" s="111" t="s">
        <v>380</v>
      </c>
      <c r="G93" s="112">
        <v>1190.72</v>
      </c>
      <c r="H93" s="112">
        <v>209</v>
      </c>
      <c r="I93" s="107" t="s">
        <v>129</v>
      </c>
      <c r="J93" s="112">
        <f t="shared" si="8"/>
        <v>981.72</v>
      </c>
      <c r="K93" s="209" t="s">
        <v>383</v>
      </c>
      <c r="L93" s="108">
        <v>2020</v>
      </c>
      <c r="M93" s="108">
        <v>4152</v>
      </c>
      <c r="N93" s="109" t="s">
        <v>194</v>
      </c>
      <c r="O93" s="109" t="s">
        <v>381</v>
      </c>
      <c r="P93" s="108">
        <v>2</v>
      </c>
      <c r="Q93" s="111" t="s">
        <v>134</v>
      </c>
      <c r="R93" s="108">
        <v>1010203</v>
      </c>
      <c r="S93" s="108">
        <v>140</v>
      </c>
      <c r="T93" s="108">
        <v>22</v>
      </c>
      <c r="U93" s="108">
        <v>21</v>
      </c>
      <c r="V93" s="113">
        <v>2020</v>
      </c>
      <c r="W93" s="113">
        <v>269</v>
      </c>
      <c r="X93" s="113">
        <v>0</v>
      </c>
      <c r="Y93" s="114" t="s">
        <v>133</v>
      </c>
      <c r="Z93" s="108">
        <v>1255</v>
      </c>
      <c r="AA93" s="109" t="s">
        <v>378</v>
      </c>
      <c r="AB93" s="210" t="s">
        <v>378</v>
      </c>
      <c r="AC93" s="210" t="s">
        <v>378</v>
      </c>
      <c r="AD93" s="211">
        <f t="shared" si="9"/>
        <v>0</v>
      </c>
      <c r="AE93" s="212">
        <f t="shared" si="10"/>
        <v>981.72</v>
      </c>
      <c r="AF93" s="213">
        <f t="shared" si="11"/>
        <v>0</v>
      </c>
      <c r="AG93" s="214" t="s">
        <v>118</v>
      </c>
    </row>
    <row r="94" spans="1:33" ht="15">
      <c r="A94" s="108">
        <v>2020</v>
      </c>
      <c r="B94" s="108">
        <v>386</v>
      </c>
      <c r="C94" s="109" t="s">
        <v>378</v>
      </c>
      <c r="D94" s="208" t="s">
        <v>384</v>
      </c>
      <c r="E94" s="109" t="s">
        <v>369</v>
      </c>
      <c r="F94" s="111" t="s">
        <v>301</v>
      </c>
      <c r="G94" s="112">
        <v>5185.73</v>
      </c>
      <c r="H94" s="112">
        <v>935.13</v>
      </c>
      <c r="I94" s="107" t="s">
        <v>129</v>
      </c>
      <c r="J94" s="112">
        <f t="shared" si="8"/>
        <v>4250.599999999999</v>
      </c>
      <c r="K94" s="209" t="s">
        <v>302</v>
      </c>
      <c r="L94" s="108">
        <v>2020</v>
      </c>
      <c r="M94" s="108">
        <v>4554</v>
      </c>
      <c r="N94" s="109" t="s">
        <v>369</v>
      </c>
      <c r="O94" s="109" t="s">
        <v>303</v>
      </c>
      <c r="P94" s="108">
        <v>2</v>
      </c>
      <c r="Q94" s="111" t="s">
        <v>134</v>
      </c>
      <c r="R94" s="108">
        <v>1090603</v>
      </c>
      <c r="S94" s="108">
        <v>3660</v>
      </c>
      <c r="T94" s="108">
        <v>95</v>
      </c>
      <c r="U94" s="108">
        <v>1</v>
      </c>
      <c r="V94" s="113">
        <v>2020</v>
      </c>
      <c r="W94" s="113">
        <v>324</v>
      </c>
      <c r="X94" s="113">
        <v>0</v>
      </c>
      <c r="Y94" s="114" t="s">
        <v>133</v>
      </c>
      <c r="Z94" s="108">
        <v>1256</v>
      </c>
      <c r="AA94" s="109" t="s">
        <v>378</v>
      </c>
      <c r="AB94" s="210" t="s">
        <v>385</v>
      </c>
      <c r="AC94" s="210" t="s">
        <v>378</v>
      </c>
      <c r="AD94" s="211">
        <f t="shared" si="9"/>
        <v>-27</v>
      </c>
      <c r="AE94" s="212">
        <f t="shared" si="10"/>
        <v>4250.599999999999</v>
      </c>
      <c r="AF94" s="213">
        <f t="shared" si="11"/>
        <v>-114766.19999999998</v>
      </c>
      <c r="AG94" s="214" t="s">
        <v>118</v>
      </c>
    </row>
    <row r="95" spans="1:33" ht="15">
      <c r="A95" s="108">
        <v>2020</v>
      </c>
      <c r="B95" s="108">
        <v>387</v>
      </c>
      <c r="C95" s="109" t="s">
        <v>378</v>
      </c>
      <c r="D95" s="208" t="s">
        <v>386</v>
      </c>
      <c r="E95" s="109" t="s">
        <v>252</v>
      </c>
      <c r="F95" s="111" t="s">
        <v>387</v>
      </c>
      <c r="G95" s="112">
        <v>2999.43</v>
      </c>
      <c r="H95" s="112">
        <v>540.88</v>
      </c>
      <c r="I95" s="107" t="s">
        <v>129</v>
      </c>
      <c r="J95" s="112">
        <f t="shared" si="8"/>
        <v>2458.5499999999997</v>
      </c>
      <c r="K95" s="209" t="s">
        <v>388</v>
      </c>
      <c r="L95" s="108">
        <v>2020</v>
      </c>
      <c r="M95" s="108">
        <v>4518</v>
      </c>
      <c r="N95" s="109" t="s">
        <v>223</v>
      </c>
      <c r="O95" s="109" t="s">
        <v>389</v>
      </c>
      <c r="P95" s="108">
        <v>2</v>
      </c>
      <c r="Q95" s="111" t="s">
        <v>134</v>
      </c>
      <c r="R95" s="108">
        <v>1010203</v>
      </c>
      <c r="S95" s="108">
        <v>140</v>
      </c>
      <c r="T95" s="108">
        <v>22</v>
      </c>
      <c r="U95" s="108">
        <v>13</v>
      </c>
      <c r="V95" s="113">
        <v>2020</v>
      </c>
      <c r="W95" s="113">
        <v>398</v>
      </c>
      <c r="X95" s="113">
        <v>0</v>
      </c>
      <c r="Y95" s="114" t="s">
        <v>133</v>
      </c>
      <c r="Z95" s="108">
        <v>1263</v>
      </c>
      <c r="AA95" s="109" t="s">
        <v>378</v>
      </c>
      <c r="AB95" s="210" t="s">
        <v>390</v>
      </c>
      <c r="AC95" s="210" t="s">
        <v>378</v>
      </c>
      <c r="AD95" s="211">
        <f t="shared" si="9"/>
        <v>-24</v>
      </c>
      <c r="AE95" s="212">
        <f t="shared" si="10"/>
        <v>2458.5499999999997</v>
      </c>
      <c r="AF95" s="213">
        <f t="shared" si="11"/>
        <v>-59005.2</v>
      </c>
      <c r="AG95" s="214" t="s">
        <v>118</v>
      </c>
    </row>
    <row r="96" spans="1:33" ht="15">
      <c r="A96" s="108">
        <v>2020</v>
      </c>
      <c r="B96" s="108">
        <v>398</v>
      </c>
      <c r="C96" s="109" t="s">
        <v>257</v>
      </c>
      <c r="D96" s="208" t="s">
        <v>391</v>
      </c>
      <c r="E96" s="109" t="s">
        <v>202</v>
      </c>
      <c r="F96" s="111"/>
      <c r="G96" s="112">
        <v>-1190.72</v>
      </c>
      <c r="H96" s="112">
        <v>-209</v>
      </c>
      <c r="I96" s="107" t="s">
        <v>118</v>
      </c>
      <c r="J96" s="112">
        <f t="shared" si="8"/>
        <v>-1190.72</v>
      </c>
      <c r="K96" s="209" t="s">
        <v>133</v>
      </c>
      <c r="L96" s="108">
        <v>2020</v>
      </c>
      <c r="M96" s="108">
        <v>4161</v>
      </c>
      <c r="N96" s="109" t="s">
        <v>221</v>
      </c>
      <c r="O96" s="109" t="s">
        <v>381</v>
      </c>
      <c r="P96" s="108" t="s">
        <v>343</v>
      </c>
      <c r="Q96" s="111" t="s">
        <v>343</v>
      </c>
      <c r="R96" s="108"/>
      <c r="S96" s="108">
        <v>0</v>
      </c>
      <c r="T96" s="108">
        <v>0</v>
      </c>
      <c r="U96" s="108">
        <v>0</v>
      </c>
      <c r="V96" s="113">
        <v>0</v>
      </c>
      <c r="W96" s="113">
        <v>0</v>
      </c>
      <c r="X96" s="113">
        <v>0</v>
      </c>
      <c r="Y96" s="114" t="s">
        <v>133</v>
      </c>
      <c r="Z96" s="108">
        <v>0</v>
      </c>
      <c r="AA96" s="109" t="s">
        <v>392</v>
      </c>
      <c r="AB96" s="210" t="s">
        <v>316</v>
      </c>
      <c r="AC96" s="210" t="s">
        <v>392</v>
      </c>
      <c r="AD96" s="211">
        <f t="shared" si="9"/>
        <v>3</v>
      </c>
      <c r="AE96" s="212">
        <f t="shared" si="10"/>
        <v>-1190.72</v>
      </c>
      <c r="AF96" s="213">
        <f t="shared" si="11"/>
        <v>-3572.16</v>
      </c>
      <c r="AG96" s="214" t="s">
        <v>118</v>
      </c>
    </row>
    <row r="97" spans="1:33" ht="15">
      <c r="A97" s="108">
        <v>2020</v>
      </c>
      <c r="B97" s="108">
        <v>399</v>
      </c>
      <c r="C97" s="109" t="s">
        <v>257</v>
      </c>
      <c r="D97" s="208" t="s">
        <v>393</v>
      </c>
      <c r="E97" s="109" t="s">
        <v>180</v>
      </c>
      <c r="F97" s="111" t="s">
        <v>380</v>
      </c>
      <c r="G97" s="112">
        <v>1190.72</v>
      </c>
      <c r="H97" s="112">
        <v>209</v>
      </c>
      <c r="I97" s="107" t="s">
        <v>129</v>
      </c>
      <c r="J97" s="112">
        <f t="shared" si="8"/>
        <v>981.72</v>
      </c>
      <c r="K97" s="209" t="s">
        <v>133</v>
      </c>
      <c r="L97" s="108">
        <v>2020</v>
      </c>
      <c r="M97" s="108">
        <v>4113</v>
      </c>
      <c r="N97" s="109" t="s">
        <v>199</v>
      </c>
      <c r="O97" s="109" t="s">
        <v>381</v>
      </c>
      <c r="P97" s="108" t="s">
        <v>343</v>
      </c>
      <c r="Q97" s="111" t="s">
        <v>343</v>
      </c>
      <c r="R97" s="108"/>
      <c r="S97" s="108">
        <v>0</v>
      </c>
      <c r="T97" s="108">
        <v>0</v>
      </c>
      <c r="U97" s="108">
        <v>0</v>
      </c>
      <c r="V97" s="113">
        <v>0</v>
      </c>
      <c r="W97" s="113">
        <v>0</v>
      </c>
      <c r="X97" s="113">
        <v>0</v>
      </c>
      <c r="Y97" s="114" t="s">
        <v>133</v>
      </c>
      <c r="Z97" s="108">
        <v>0</v>
      </c>
      <c r="AA97" s="109" t="s">
        <v>392</v>
      </c>
      <c r="AB97" s="210" t="s">
        <v>203</v>
      </c>
      <c r="AC97" s="210" t="s">
        <v>392</v>
      </c>
      <c r="AD97" s="211">
        <f t="shared" si="9"/>
        <v>8</v>
      </c>
      <c r="AE97" s="212">
        <f t="shared" si="10"/>
        <v>981.72</v>
      </c>
      <c r="AF97" s="213">
        <f t="shared" si="11"/>
        <v>7853.76</v>
      </c>
      <c r="AG97" s="214" t="s">
        <v>118</v>
      </c>
    </row>
    <row r="98" spans="1:33" ht="15">
      <c r="A98" s="108">
        <v>2020</v>
      </c>
      <c r="B98" s="108">
        <v>400</v>
      </c>
      <c r="C98" s="109" t="s">
        <v>257</v>
      </c>
      <c r="D98" s="208" t="s">
        <v>394</v>
      </c>
      <c r="E98" s="109" t="s">
        <v>180</v>
      </c>
      <c r="F98" s="111" t="s">
        <v>395</v>
      </c>
      <c r="G98" s="112">
        <v>-1190.72</v>
      </c>
      <c r="H98" s="112">
        <v>-209</v>
      </c>
      <c r="I98" s="107" t="s">
        <v>129</v>
      </c>
      <c r="J98" s="112">
        <f t="shared" si="8"/>
        <v>-981.72</v>
      </c>
      <c r="K98" s="209" t="s">
        <v>133</v>
      </c>
      <c r="L98" s="108">
        <v>2020</v>
      </c>
      <c r="M98" s="108">
        <v>4110</v>
      </c>
      <c r="N98" s="109" t="s">
        <v>199</v>
      </c>
      <c r="O98" s="109" t="s">
        <v>381</v>
      </c>
      <c r="P98" s="108" t="s">
        <v>343</v>
      </c>
      <c r="Q98" s="111" t="s">
        <v>343</v>
      </c>
      <c r="R98" s="108"/>
      <c r="S98" s="108">
        <v>0</v>
      </c>
      <c r="T98" s="108">
        <v>0</v>
      </c>
      <c r="U98" s="108">
        <v>0</v>
      </c>
      <c r="V98" s="113">
        <v>0</v>
      </c>
      <c r="W98" s="113">
        <v>0</v>
      </c>
      <c r="X98" s="113">
        <v>0</v>
      </c>
      <c r="Y98" s="114" t="s">
        <v>133</v>
      </c>
      <c r="Z98" s="108">
        <v>0</v>
      </c>
      <c r="AA98" s="109" t="s">
        <v>392</v>
      </c>
      <c r="AB98" s="210" t="s">
        <v>203</v>
      </c>
      <c r="AC98" s="210" t="s">
        <v>392</v>
      </c>
      <c r="AD98" s="211">
        <f t="shared" si="9"/>
        <v>8</v>
      </c>
      <c r="AE98" s="212">
        <f t="shared" si="10"/>
        <v>-981.72</v>
      </c>
      <c r="AF98" s="213">
        <f t="shared" si="11"/>
        <v>-7853.76</v>
      </c>
      <c r="AG98" s="214" t="s">
        <v>118</v>
      </c>
    </row>
    <row r="99" spans="1:33" ht="15">
      <c r="A99" s="108">
        <v>2020</v>
      </c>
      <c r="B99" s="108">
        <v>401</v>
      </c>
      <c r="C99" s="109" t="s">
        <v>257</v>
      </c>
      <c r="D99" s="208" t="s">
        <v>396</v>
      </c>
      <c r="E99" s="109" t="s">
        <v>217</v>
      </c>
      <c r="F99" s="111" t="s">
        <v>397</v>
      </c>
      <c r="G99" s="112">
        <v>-135.98</v>
      </c>
      <c r="H99" s="112">
        <v>-18.59</v>
      </c>
      <c r="I99" s="107" t="s">
        <v>118</v>
      </c>
      <c r="J99" s="112">
        <f t="shared" si="8"/>
        <v>-135.98</v>
      </c>
      <c r="K99" s="209" t="s">
        <v>133</v>
      </c>
      <c r="L99" s="108">
        <v>2020</v>
      </c>
      <c r="M99" s="108">
        <v>4068</v>
      </c>
      <c r="N99" s="109" t="s">
        <v>180</v>
      </c>
      <c r="O99" s="109" t="s">
        <v>381</v>
      </c>
      <c r="P99" s="108" t="s">
        <v>343</v>
      </c>
      <c r="Q99" s="111" t="s">
        <v>343</v>
      </c>
      <c r="R99" s="108"/>
      <c r="S99" s="108">
        <v>0</v>
      </c>
      <c r="T99" s="108">
        <v>0</v>
      </c>
      <c r="U99" s="108">
        <v>0</v>
      </c>
      <c r="V99" s="113">
        <v>0</v>
      </c>
      <c r="W99" s="113">
        <v>0</v>
      </c>
      <c r="X99" s="113">
        <v>0</v>
      </c>
      <c r="Y99" s="114" t="s">
        <v>133</v>
      </c>
      <c r="Z99" s="108">
        <v>0</v>
      </c>
      <c r="AA99" s="109" t="s">
        <v>392</v>
      </c>
      <c r="AB99" s="210" t="s">
        <v>252</v>
      </c>
      <c r="AC99" s="210" t="s">
        <v>392</v>
      </c>
      <c r="AD99" s="211">
        <f t="shared" si="9"/>
        <v>11</v>
      </c>
      <c r="AE99" s="212">
        <f t="shared" si="10"/>
        <v>-135.98</v>
      </c>
      <c r="AF99" s="213">
        <f t="shared" si="11"/>
        <v>-1495.78</v>
      </c>
      <c r="AG99" s="214" t="s">
        <v>118</v>
      </c>
    </row>
    <row r="100" spans="1:33" ht="15">
      <c r="A100" s="108">
        <v>2020</v>
      </c>
      <c r="B100" s="108">
        <v>402</v>
      </c>
      <c r="C100" s="109" t="s">
        <v>398</v>
      </c>
      <c r="D100" s="208" t="s">
        <v>399</v>
      </c>
      <c r="E100" s="109" t="s">
        <v>202</v>
      </c>
      <c r="F100" s="111" t="s">
        <v>400</v>
      </c>
      <c r="G100" s="112">
        <v>810.2</v>
      </c>
      <c r="H100" s="112">
        <v>146.1</v>
      </c>
      <c r="I100" s="107" t="s">
        <v>129</v>
      </c>
      <c r="J100" s="112">
        <f t="shared" si="8"/>
        <v>664.1</v>
      </c>
      <c r="K100" s="209" t="s">
        <v>241</v>
      </c>
      <c r="L100" s="108">
        <v>2020</v>
      </c>
      <c r="M100" s="108">
        <v>4125</v>
      </c>
      <c r="N100" s="109" t="s">
        <v>194</v>
      </c>
      <c r="O100" s="109" t="s">
        <v>242</v>
      </c>
      <c r="P100" s="108">
        <v>3</v>
      </c>
      <c r="Q100" s="111" t="s">
        <v>122</v>
      </c>
      <c r="R100" s="108">
        <v>1090603</v>
      </c>
      <c r="S100" s="108">
        <v>3660</v>
      </c>
      <c r="T100" s="108">
        <v>72</v>
      </c>
      <c r="U100" s="108">
        <v>1</v>
      </c>
      <c r="V100" s="113">
        <v>2020</v>
      </c>
      <c r="W100" s="113">
        <v>254</v>
      </c>
      <c r="X100" s="113">
        <v>0</v>
      </c>
      <c r="Y100" s="114" t="s">
        <v>133</v>
      </c>
      <c r="Z100" s="108">
        <v>1324</v>
      </c>
      <c r="AA100" s="109" t="s">
        <v>398</v>
      </c>
      <c r="AB100" s="210" t="s">
        <v>378</v>
      </c>
      <c r="AC100" s="210" t="s">
        <v>398</v>
      </c>
      <c r="AD100" s="211">
        <f t="shared" si="9"/>
        <v>7</v>
      </c>
      <c r="AE100" s="212">
        <f t="shared" si="10"/>
        <v>664.1</v>
      </c>
      <c r="AF100" s="213">
        <f t="shared" si="11"/>
        <v>4648.7</v>
      </c>
      <c r="AG100" s="214" t="s">
        <v>118</v>
      </c>
    </row>
    <row r="101" spans="1:33" ht="15">
      <c r="A101" s="108">
        <v>2020</v>
      </c>
      <c r="B101" s="108">
        <v>403</v>
      </c>
      <c r="C101" s="109" t="s">
        <v>398</v>
      </c>
      <c r="D101" s="208" t="s">
        <v>401</v>
      </c>
      <c r="E101" s="109" t="s">
        <v>359</v>
      </c>
      <c r="F101" s="111" t="s">
        <v>365</v>
      </c>
      <c r="G101" s="112">
        <v>180</v>
      </c>
      <c r="H101" s="112">
        <v>0</v>
      </c>
      <c r="I101" s="107" t="s">
        <v>118</v>
      </c>
      <c r="J101" s="112">
        <f t="shared" si="8"/>
        <v>180</v>
      </c>
      <c r="K101" s="209" t="s">
        <v>133</v>
      </c>
      <c r="L101" s="108">
        <v>2020</v>
      </c>
      <c r="M101" s="108">
        <v>4580</v>
      </c>
      <c r="N101" s="109" t="s">
        <v>402</v>
      </c>
      <c r="O101" s="109" t="s">
        <v>403</v>
      </c>
      <c r="P101" s="108">
        <v>4</v>
      </c>
      <c r="Q101" s="111" t="s">
        <v>201</v>
      </c>
      <c r="R101" s="108">
        <v>1100405</v>
      </c>
      <c r="S101" s="108">
        <v>4120</v>
      </c>
      <c r="T101" s="108">
        <v>75</v>
      </c>
      <c r="U101" s="108">
        <v>10</v>
      </c>
      <c r="V101" s="113">
        <v>2020</v>
      </c>
      <c r="W101" s="113">
        <v>194</v>
      </c>
      <c r="X101" s="113">
        <v>0</v>
      </c>
      <c r="Y101" s="114" t="s">
        <v>133</v>
      </c>
      <c r="Z101" s="108">
        <v>1325</v>
      </c>
      <c r="AA101" s="109" t="s">
        <v>398</v>
      </c>
      <c r="AB101" s="210" t="s">
        <v>404</v>
      </c>
      <c r="AC101" s="210" t="s">
        <v>398</v>
      </c>
      <c r="AD101" s="211">
        <f t="shared" si="9"/>
        <v>-22</v>
      </c>
      <c r="AE101" s="212">
        <f t="shared" si="10"/>
        <v>180</v>
      </c>
      <c r="AF101" s="213">
        <f t="shared" si="11"/>
        <v>-3960</v>
      </c>
      <c r="AG101" s="214" t="s">
        <v>118</v>
      </c>
    </row>
    <row r="102" spans="1:33" ht="15">
      <c r="A102" s="108">
        <v>2020</v>
      </c>
      <c r="B102" s="108">
        <v>404</v>
      </c>
      <c r="C102" s="109" t="s">
        <v>398</v>
      </c>
      <c r="D102" s="208" t="s">
        <v>405</v>
      </c>
      <c r="E102" s="109" t="s">
        <v>202</v>
      </c>
      <c r="F102" s="111" t="s">
        <v>406</v>
      </c>
      <c r="G102" s="112">
        <v>2573.13</v>
      </c>
      <c r="H102" s="112">
        <v>464.01</v>
      </c>
      <c r="I102" s="107" t="s">
        <v>129</v>
      </c>
      <c r="J102" s="112">
        <f t="shared" si="8"/>
        <v>2109.12</v>
      </c>
      <c r="K102" s="209" t="s">
        <v>407</v>
      </c>
      <c r="L102" s="108">
        <v>2020</v>
      </c>
      <c r="M102" s="108">
        <v>4126</v>
      </c>
      <c r="N102" s="109" t="s">
        <v>194</v>
      </c>
      <c r="O102" s="109" t="s">
        <v>242</v>
      </c>
      <c r="P102" s="108">
        <v>4</v>
      </c>
      <c r="Q102" s="111" t="s">
        <v>201</v>
      </c>
      <c r="R102" s="108">
        <v>1010203</v>
      </c>
      <c r="S102" s="108">
        <v>140</v>
      </c>
      <c r="T102" s="108">
        <v>22</v>
      </c>
      <c r="U102" s="108">
        <v>31</v>
      </c>
      <c r="V102" s="113">
        <v>2020</v>
      </c>
      <c r="W102" s="113">
        <v>260</v>
      </c>
      <c r="X102" s="113">
        <v>0</v>
      </c>
      <c r="Y102" s="114" t="s">
        <v>133</v>
      </c>
      <c r="Z102" s="108">
        <v>1333</v>
      </c>
      <c r="AA102" s="109" t="s">
        <v>398</v>
      </c>
      <c r="AB102" s="210" t="s">
        <v>378</v>
      </c>
      <c r="AC102" s="210" t="s">
        <v>398</v>
      </c>
      <c r="AD102" s="211">
        <f t="shared" si="9"/>
        <v>7</v>
      </c>
      <c r="AE102" s="212">
        <f t="shared" si="10"/>
        <v>2109.12</v>
      </c>
      <c r="AF102" s="213">
        <f t="shared" si="11"/>
        <v>14763.84</v>
      </c>
      <c r="AG102" s="214" t="s">
        <v>118</v>
      </c>
    </row>
    <row r="103" spans="1:33" ht="15">
      <c r="A103" s="108">
        <v>2020</v>
      </c>
      <c r="B103" s="108">
        <v>405</v>
      </c>
      <c r="C103" s="109" t="s">
        <v>398</v>
      </c>
      <c r="D103" s="208" t="s">
        <v>408</v>
      </c>
      <c r="E103" s="109" t="s">
        <v>402</v>
      </c>
      <c r="F103" s="111" t="s">
        <v>400</v>
      </c>
      <c r="G103" s="112">
        <v>436.37</v>
      </c>
      <c r="H103" s="112">
        <v>96</v>
      </c>
      <c r="I103" s="107" t="s">
        <v>129</v>
      </c>
      <c r="J103" s="112">
        <f t="shared" si="8"/>
        <v>340.37</v>
      </c>
      <c r="K103" s="209" t="s">
        <v>407</v>
      </c>
      <c r="L103" s="108">
        <v>2020</v>
      </c>
      <c r="M103" s="108">
        <v>4594</v>
      </c>
      <c r="N103" s="109" t="s">
        <v>378</v>
      </c>
      <c r="O103" s="109" t="s">
        <v>242</v>
      </c>
      <c r="P103" s="108">
        <v>3</v>
      </c>
      <c r="Q103" s="111" t="s">
        <v>122</v>
      </c>
      <c r="R103" s="108">
        <v>1010203</v>
      </c>
      <c r="S103" s="108">
        <v>140</v>
      </c>
      <c r="T103" s="108">
        <v>22</v>
      </c>
      <c r="U103" s="108">
        <v>31</v>
      </c>
      <c r="V103" s="113">
        <v>2020</v>
      </c>
      <c r="W103" s="113">
        <v>260</v>
      </c>
      <c r="X103" s="113">
        <v>0</v>
      </c>
      <c r="Y103" s="114" t="s">
        <v>133</v>
      </c>
      <c r="Z103" s="108">
        <v>1334</v>
      </c>
      <c r="AA103" s="109" t="s">
        <v>398</v>
      </c>
      <c r="AB103" s="210" t="s">
        <v>409</v>
      </c>
      <c r="AC103" s="210" t="s">
        <v>398</v>
      </c>
      <c r="AD103" s="211">
        <f t="shared" si="9"/>
        <v>-23</v>
      </c>
      <c r="AE103" s="212">
        <f t="shared" si="10"/>
        <v>340.37</v>
      </c>
      <c r="AF103" s="213">
        <f t="shared" si="11"/>
        <v>-7828.51</v>
      </c>
      <c r="AG103" s="214" t="s">
        <v>118</v>
      </c>
    </row>
    <row r="104" spans="1:33" ht="15">
      <c r="A104" s="108">
        <v>2020</v>
      </c>
      <c r="B104" s="108">
        <v>405</v>
      </c>
      <c r="C104" s="109" t="s">
        <v>398</v>
      </c>
      <c r="D104" s="208" t="s">
        <v>408</v>
      </c>
      <c r="E104" s="109" t="s">
        <v>402</v>
      </c>
      <c r="F104" s="111" t="s">
        <v>400</v>
      </c>
      <c r="G104" s="112">
        <v>205.96</v>
      </c>
      <c r="H104" s="112">
        <v>19.83</v>
      </c>
      <c r="I104" s="107" t="s">
        <v>129</v>
      </c>
      <c r="J104" s="112">
        <f aca="true" t="shared" si="12" ref="J104:J135">IF(I104="SI",G104-H104,G104)</f>
        <v>186.13</v>
      </c>
      <c r="K104" s="209" t="s">
        <v>407</v>
      </c>
      <c r="L104" s="108">
        <v>2020</v>
      </c>
      <c r="M104" s="108">
        <v>4594</v>
      </c>
      <c r="N104" s="109" t="s">
        <v>378</v>
      </c>
      <c r="O104" s="109" t="s">
        <v>242</v>
      </c>
      <c r="P104" s="108">
        <v>3</v>
      </c>
      <c r="Q104" s="111" t="s">
        <v>122</v>
      </c>
      <c r="R104" s="108">
        <v>1050103</v>
      </c>
      <c r="S104" s="108">
        <v>2010</v>
      </c>
      <c r="T104" s="108">
        <v>58</v>
      </c>
      <c r="U104" s="108">
        <v>1</v>
      </c>
      <c r="V104" s="113">
        <v>2020</v>
      </c>
      <c r="W104" s="113">
        <v>261</v>
      </c>
      <c r="X104" s="113">
        <v>0</v>
      </c>
      <c r="Y104" s="114" t="s">
        <v>133</v>
      </c>
      <c r="Z104" s="108">
        <v>1335</v>
      </c>
      <c r="AA104" s="109" t="s">
        <v>398</v>
      </c>
      <c r="AB104" s="210" t="s">
        <v>409</v>
      </c>
      <c r="AC104" s="210" t="s">
        <v>398</v>
      </c>
      <c r="AD104" s="211">
        <f aca="true" t="shared" si="13" ref="AD104:AD135">AC104-AB104</f>
        <v>-23</v>
      </c>
      <c r="AE104" s="212">
        <f aca="true" t="shared" si="14" ref="AE104:AE135">IF(AG104="SI",0,J104)</f>
        <v>186.13</v>
      </c>
      <c r="AF104" s="213">
        <f aca="true" t="shared" si="15" ref="AF104:AF135">AE104*AD104</f>
        <v>-4280.99</v>
      </c>
      <c r="AG104" s="214" t="s">
        <v>118</v>
      </c>
    </row>
    <row r="105" spans="1:33" ht="15">
      <c r="A105" s="108">
        <v>2020</v>
      </c>
      <c r="B105" s="108">
        <v>406</v>
      </c>
      <c r="C105" s="109" t="s">
        <v>398</v>
      </c>
      <c r="D105" s="208" t="s">
        <v>410</v>
      </c>
      <c r="E105" s="109" t="s">
        <v>257</v>
      </c>
      <c r="F105" s="111" t="s">
        <v>128</v>
      </c>
      <c r="G105" s="112">
        <v>8306.14</v>
      </c>
      <c r="H105" s="112">
        <v>755.1</v>
      </c>
      <c r="I105" s="107" t="s">
        <v>129</v>
      </c>
      <c r="J105" s="112">
        <f t="shared" si="12"/>
        <v>7551.039999999999</v>
      </c>
      <c r="K105" s="209" t="s">
        <v>130</v>
      </c>
      <c r="L105" s="108">
        <v>2020</v>
      </c>
      <c r="M105" s="108">
        <v>4681</v>
      </c>
      <c r="N105" s="109" t="s">
        <v>257</v>
      </c>
      <c r="O105" s="109" t="s">
        <v>132</v>
      </c>
      <c r="P105" s="108">
        <v>2</v>
      </c>
      <c r="Q105" s="111" t="s">
        <v>134</v>
      </c>
      <c r="R105" s="108">
        <v>2090101</v>
      </c>
      <c r="S105" s="108">
        <v>8530</v>
      </c>
      <c r="T105" s="108">
        <v>152</v>
      </c>
      <c r="U105" s="108">
        <v>5</v>
      </c>
      <c r="V105" s="113">
        <v>2020</v>
      </c>
      <c r="W105" s="113">
        <v>318</v>
      </c>
      <c r="X105" s="113">
        <v>0</v>
      </c>
      <c r="Y105" s="114" t="s">
        <v>133</v>
      </c>
      <c r="Z105" s="108">
        <v>1339</v>
      </c>
      <c r="AA105" s="109" t="s">
        <v>398</v>
      </c>
      <c r="AB105" s="210" t="s">
        <v>411</v>
      </c>
      <c r="AC105" s="210" t="s">
        <v>398</v>
      </c>
      <c r="AD105" s="211">
        <f t="shared" si="13"/>
        <v>-29</v>
      </c>
      <c r="AE105" s="212">
        <f t="shared" si="14"/>
        <v>7551.039999999999</v>
      </c>
      <c r="AF105" s="213">
        <f t="shared" si="15"/>
        <v>-218980.15999999997</v>
      </c>
      <c r="AG105" s="214" t="s">
        <v>118</v>
      </c>
    </row>
    <row r="106" spans="1:33" ht="15">
      <c r="A106" s="108">
        <v>2020</v>
      </c>
      <c r="B106" s="108">
        <v>407</v>
      </c>
      <c r="C106" s="109" t="s">
        <v>412</v>
      </c>
      <c r="D106" s="208" t="s">
        <v>413</v>
      </c>
      <c r="E106" s="109" t="s">
        <v>369</v>
      </c>
      <c r="F106" s="111" t="s">
        <v>229</v>
      </c>
      <c r="G106" s="112">
        <v>61.33</v>
      </c>
      <c r="H106" s="112">
        <v>11.06</v>
      </c>
      <c r="I106" s="107" t="s">
        <v>129</v>
      </c>
      <c r="J106" s="112">
        <f t="shared" si="12"/>
        <v>50.269999999999996</v>
      </c>
      <c r="K106" s="209" t="s">
        <v>230</v>
      </c>
      <c r="L106" s="108">
        <v>2020</v>
      </c>
      <c r="M106" s="108">
        <v>4581</v>
      </c>
      <c r="N106" s="109" t="s">
        <v>402</v>
      </c>
      <c r="O106" s="109" t="s">
        <v>231</v>
      </c>
      <c r="P106" s="108">
        <v>2</v>
      </c>
      <c r="Q106" s="111" t="s">
        <v>134</v>
      </c>
      <c r="R106" s="108">
        <v>1080102</v>
      </c>
      <c r="S106" s="108">
        <v>2770</v>
      </c>
      <c r="T106" s="108">
        <v>65</v>
      </c>
      <c r="U106" s="108">
        <v>1</v>
      </c>
      <c r="V106" s="113">
        <v>2020</v>
      </c>
      <c r="W106" s="113">
        <v>231</v>
      </c>
      <c r="X106" s="113">
        <v>0</v>
      </c>
      <c r="Y106" s="114" t="s">
        <v>133</v>
      </c>
      <c r="Z106" s="108">
        <v>1340</v>
      </c>
      <c r="AA106" s="109" t="s">
        <v>412</v>
      </c>
      <c r="AB106" s="210" t="s">
        <v>404</v>
      </c>
      <c r="AC106" s="210" t="s">
        <v>412</v>
      </c>
      <c r="AD106" s="211">
        <f t="shared" si="13"/>
        <v>-21</v>
      </c>
      <c r="AE106" s="212">
        <f t="shared" si="14"/>
        <v>50.269999999999996</v>
      </c>
      <c r="AF106" s="213">
        <f t="shared" si="15"/>
        <v>-1055.6699999999998</v>
      </c>
      <c r="AG106" s="214" t="s">
        <v>118</v>
      </c>
    </row>
    <row r="107" spans="1:33" ht="15">
      <c r="A107" s="108">
        <v>2020</v>
      </c>
      <c r="B107" s="108">
        <v>409</v>
      </c>
      <c r="C107" s="109" t="s">
        <v>412</v>
      </c>
      <c r="D107" s="208" t="s">
        <v>414</v>
      </c>
      <c r="E107" s="109" t="s">
        <v>392</v>
      </c>
      <c r="F107" s="111" t="s">
        <v>415</v>
      </c>
      <c r="G107" s="112">
        <v>3843</v>
      </c>
      <c r="H107" s="112">
        <v>693</v>
      </c>
      <c r="I107" s="107" t="s">
        <v>129</v>
      </c>
      <c r="J107" s="112">
        <f t="shared" si="12"/>
        <v>3150</v>
      </c>
      <c r="K107" s="209" t="s">
        <v>416</v>
      </c>
      <c r="L107" s="108">
        <v>2020</v>
      </c>
      <c r="M107" s="108">
        <v>4653</v>
      </c>
      <c r="N107" s="109" t="s">
        <v>257</v>
      </c>
      <c r="O107" s="109" t="s">
        <v>417</v>
      </c>
      <c r="P107" s="108">
        <v>2</v>
      </c>
      <c r="Q107" s="111" t="s">
        <v>134</v>
      </c>
      <c r="R107" s="108">
        <v>2090601</v>
      </c>
      <c r="S107" s="108">
        <v>9030</v>
      </c>
      <c r="T107" s="108">
        <v>130</v>
      </c>
      <c r="U107" s="108">
        <v>5</v>
      </c>
      <c r="V107" s="113">
        <v>2020</v>
      </c>
      <c r="W107" s="113">
        <v>76</v>
      </c>
      <c r="X107" s="113">
        <v>0</v>
      </c>
      <c r="Y107" s="114" t="s">
        <v>133</v>
      </c>
      <c r="Z107" s="108">
        <v>1342</v>
      </c>
      <c r="AA107" s="109" t="s">
        <v>412</v>
      </c>
      <c r="AB107" s="210" t="s">
        <v>411</v>
      </c>
      <c r="AC107" s="210" t="s">
        <v>412</v>
      </c>
      <c r="AD107" s="211">
        <f t="shared" si="13"/>
        <v>-28</v>
      </c>
      <c r="AE107" s="212">
        <f t="shared" si="14"/>
        <v>3150</v>
      </c>
      <c r="AF107" s="213">
        <f t="shared" si="15"/>
        <v>-88200</v>
      </c>
      <c r="AG107" s="214" t="s">
        <v>118</v>
      </c>
    </row>
    <row r="108" spans="1:33" ht="15">
      <c r="A108" s="108">
        <v>2020</v>
      </c>
      <c r="B108" s="108">
        <v>410</v>
      </c>
      <c r="C108" s="109" t="s">
        <v>412</v>
      </c>
      <c r="D108" s="208" t="s">
        <v>418</v>
      </c>
      <c r="E108" s="109" t="s">
        <v>402</v>
      </c>
      <c r="F108" s="111" t="s">
        <v>226</v>
      </c>
      <c r="G108" s="112">
        <v>112.24</v>
      </c>
      <c r="H108" s="112">
        <v>20.24</v>
      </c>
      <c r="I108" s="107" t="s">
        <v>129</v>
      </c>
      <c r="J108" s="112">
        <f t="shared" si="12"/>
        <v>92</v>
      </c>
      <c r="K108" s="209" t="s">
        <v>133</v>
      </c>
      <c r="L108" s="108">
        <v>2020</v>
      </c>
      <c r="M108" s="108">
        <v>4608</v>
      </c>
      <c r="N108" s="109" t="s">
        <v>378</v>
      </c>
      <c r="O108" s="109" t="s">
        <v>227</v>
      </c>
      <c r="P108" s="108">
        <v>2</v>
      </c>
      <c r="Q108" s="111" t="s">
        <v>134</v>
      </c>
      <c r="R108" s="108">
        <v>1090202</v>
      </c>
      <c r="S108" s="108">
        <v>3210</v>
      </c>
      <c r="T108" s="108">
        <v>25</v>
      </c>
      <c r="U108" s="108">
        <v>9</v>
      </c>
      <c r="V108" s="113">
        <v>2020</v>
      </c>
      <c r="W108" s="113">
        <v>115</v>
      </c>
      <c r="X108" s="113">
        <v>0</v>
      </c>
      <c r="Y108" s="114" t="s">
        <v>133</v>
      </c>
      <c r="Z108" s="108">
        <v>1343</v>
      </c>
      <c r="AA108" s="109" t="s">
        <v>412</v>
      </c>
      <c r="AB108" s="210" t="s">
        <v>409</v>
      </c>
      <c r="AC108" s="210" t="s">
        <v>412</v>
      </c>
      <c r="AD108" s="211">
        <f t="shared" si="13"/>
        <v>-22</v>
      </c>
      <c r="AE108" s="212">
        <f t="shared" si="14"/>
        <v>92</v>
      </c>
      <c r="AF108" s="213">
        <f t="shared" si="15"/>
        <v>-2024</v>
      </c>
      <c r="AG108" s="214" t="s">
        <v>118</v>
      </c>
    </row>
    <row r="109" spans="1:33" ht="15">
      <c r="A109" s="108">
        <v>2020</v>
      </c>
      <c r="B109" s="108">
        <v>411</v>
      </c>
      <c r="C109" s="109" t="s">
        <v>412</v>
      </c>
      <c r="D109" s="208" t="s">
        <v>419</v>
      </c>
      <c r="E109" s="109" t="s">
        <v>288</v>
      </c>
      <c r="F109" s="111" t="s">
        <v>420</v>
      </c>
      <c r="G109" s="112">
        <v>1000</v>
      </c>
      <c r="H109" s="112">
        <v>0</v>
      </c>
      <c r="I109" s="107" t="s">
        <v>118</v>
      </c>
      <c r="J109" s="112">
        <f t="shared" si="12"/>
        <v>1000</v>
      </c>
      <c r="K109" s="209" t="s">
        <v>421</v>
      </c>
      <c r="L109" s="108">
        <v>2020</v>
      </c>
      <c r="M109" s="108">
        <v>4348</v>
      </c>
      <c r="N109" s="109" t="s">
        <v>288</v>
      </c>
      <c r="O109" s="109" t="s">
        <v>276</v>
      </c>
      <c r="P109" s="108">
        <v>3</v>
      </c>
      <c r="Q109" s="111" t="s">
        <v>122</v>
      </c>
      <c r="R109" s="108">
        <v>1010803</v>
      </c>
      <c r="S109" s="108">
        <v>800</v>
      </c>
      <c r="T109" s="108">
        <v>41</v>
      </c>
      <c r="U109" s="108">
        <v>5</v>
      </c>
      <c r="V109" s="113">
        <v>2020</v>
      </c>
      <c r="W109" s="113">
        <v>407</v>
      </c>
      <c r="X109" s="113">
        <v>0</v>
      </c>
      <c r="Y109" s="114" t="s">
        <v>133</v>
      </c>
      <c r="Z109" s="108">
        <v>1344</v>
      </c>
      <c r="AA109" s="109" t="s">
        <v>412</v>
      </c>
      <c r="AB109" s="210" t="s">
        <v>290</v>
      </c>
      <c r="AC109" s="210" t="s">
        <v>412</v>
      </c>
      <c r="AD109" s="211">
        <f t="shared" si="13"/>
        <v>-5</v>
      </c>
      <c r="AE109" s="212">
        <f t="shared" si="14"/>
        <v>1000</v>
      </c>
      <c r="AF109" s="213">
        <f t="shared" si="15"/>
        <v>-5000</v>
      </c>
      <c r="AG109" s="214" t="s">
        <v>118</v>
      </c>
    </row>
    <row r="110" spans="1:33" ht="15">
      <c r="A110" s="108">
        <v>2020</v>
      </c>
      <c r="B110" s="108">
        <v>412</v>
      </c>
      <c r="C110" s="109" t="s">
        <v>412</v>
      </c>
      <c r="D110" s="208" t="s">
        <v>422</v>
      </c>
      <c r="E110" s="109" t="s">
        <v>402</v>
      </c>
      <c r="F110" s="111" t="s">
        <v>400</v>
      </c>
      <c r="G110" s="112">
        <v>810.2</v>
      </c>
      <c r="H110" s="112">
        <v>146.1</v>
      </c>
      <c r="I110" s="107" t="s">
        <v>129</v>
      </c>
      <c r="J110" s="112">
        <f t="shared" si="12"/>
        <v>664.1</v>
      </c>
      <c r="K110" s="209" t="s">
        <v>423</v>
      </c>
      <c r="L110" s="108">
        <v>2020</v>
      </c>
      <c r="M110" s="108">
        <v>4604</v>
      </c>
      <c r="N110" s="109" t="s">
        <v>378</v>
      </c>
      <c r="O110" s="109" t="s">
        <v>242</v>
      </c>
      <c r="P110" s="108">
        <v>3</v>
      </c>
      <c r="Q110" s="111" t="s">
        <v>122</v>
      </c>
      <c r="R110" s="108">
        <v>1090603</v>
      </c>
      <c r="S110" s="108">
        <v>3660</v>
      </c>
      <c r="T110" s="108">
        <v>72</v>
      </c>
      <c r="U110" s="108">
        <v>1</v>
      </c>
      <c r="V110" s="113">
        <v>2020</v>
      </c>
      <c r="W110" s="113">
        <v>316</v>
      </c>
      <c r="X110" s="113">
        <v>0</v>
      </c>
      <c r="Y110" s="114" t="s">
        <v>133</v>
      </c>
      <c r="Z110" s="108">
        <v>1341</v>
      </c>
      <c r="AA110" s="109" t="s">
        <v>412</v>
      </c>
      <c r="AB110" s="210" t="s">
        <v>409</v>
      </c>
      <c r="AC110" s="210" t="s">
        <v>412</v>
      </c>
      <c r="AD110" s="211">
        <f t="shared" si="13"/>
        <v>-22</v>
      </c>
      <c r="AE110" s="212">
        <f t="shared" si="14"/>
        <v>664.1</v>
      </c>
      <c r="AF110" s="213">
        <f t="shared" si="15"/>
        <v>-14610.2</v>
      </c>
      <c r="AG110" s="214" t="s">
        <v>118</v>
      </c>
    </row>
    <row r="111" spans="1:33" ht="15">
      <c r="A111" s="108">
        <v>2020</v>
      </c>
      <c r="B111" s="108">
        <v>413</v>
      </c>
      <c r="C111" s="109" t="s">
        <v>412</v>
      </c>
      <c r="D111" s="208" t="s">
        <v>424</v>
      </c>
      <c r="E111" s="109" t="s">
        <v>278</v>
      </c>
      <c r="F111" s="111" t="s">
        <v>166</v>
      </c>
      <c r="G111" s="112">
        <v>83.16</v>
      </c>
      <c r="H111" s="112">
        <v>15</v>
      </c>
      <c r="I111" s="107" t="s">
        <v>129</v>
      </c>
      <c r="J111" s="112">
        <f t="shared" si="12"/>
        <v>68.16</v>
      </c>
      <c r="K111" s="209" t="s">
        <v>167</v>
      </c>
      <c r="L111" s="108">
        <v>2020</v>
      </c>
      <c r="M111" s="108">
        <v>4645</v>
      </c>
      <c r="N111" s="109" t="s">
        <v>257</v>
      </c>
      <c r="O111" s="109" t="s">
        <v>168</v>
      </c>
      <c r="P111" s="108">
        <v>2</v>
      </c>
      <c r="Q111" s="111" t="s">
        <v>134</v>
      </c>
      <c r="R111" s="108">
        <v>1010203</v>
      </c>
      <c r="S111" s="108">
        <v>140</v>
      </c>
      <c r="T111" s="108">
        <v>22</v>
      </c>
      <c r="U111" s="108">
        <v>6</v>
      </c>
      <c r="V111" s="113">
        <v>2020</v>
      </c>
      <c r="W111" s="113">
        <v>323</v>
      </c>
      <c r="X111" s="113">
        <v>0</v>
      </c>
      <c r="Y111" s="114" t="s">
        <v>133</v>
      </c>
      <c r="Z111" s="108">
        <v>1347</v>
      </c>
      <c r="AA111" s="109" t="s">
        <v>412</v>
      </c>
      <c r="AB111" s="210" t="s">
        <v>411</v>
      </c>
      <c r="AC111" s="210" t="s">
        <v>412</v>
      </c>
      <c r="AD111" s="211">
        <f t="shared" si="13"/>
        <v>-28</v>
      </c>
      <c r="AE111" s="212">
        <f t="shared" si="14"/>
        <v>68.16</v>
      </c>
      <c r="AF111" s="213">
        <f t="shared" si="15"/>
        <v>-1908.48</v>
      </c>
      <c r="AG111" s="214" t="s">
        <v>118</v>
      </c>
    </row>
    <row r="112" spans="1:33" ht="15">
      <c r="A112" s="108">
        <v>2020</v>
      </c>
      <c r="B112" s="108">
        <v>414</v>
      </c>
      <c r="C112" s="109" t="s">
        <v>412</v>
      </c>
      <c r="D112" s="208" t="s">
        <v>425</v>
      </c>
      <c r="E112" s="109" t="s">
        <v>278</v>
      </c>
      <c r="F112" s="111" t="s">
        <v>166</v>
      </c>
      <c r="G112" s="112">
        <v>95.93</v>
      </c>
      <c r="H112" s="112">
        <v>17.3</v>
      </c>
      <c r="I112" s="107" t="s">
        <v>129</v>
      </c>
      <c r="J112" s="112">
        <f t="shared" si="12"/>
        <v>78.63000000000001</v>
      </c>
      <c r="K112" s="209" t="s">
        <v>167</v>
      </c>
      <c r="L112" s="108">
        <v>2020</v>
      </c>
      <c r="M112" s="108">
        <v>4652</v>
      </c>
      <c r="N112" s="109" t="s">
        <v>257</v>
      </c>
      <c r="O112" s="109" t="s">
        <v>168</v>
      </c>
      <c r="P112" s="108">
        <v>2</v>
      </c>
      <c r="Q112" s="111" t="s">
        <v>134</v>
      </c>
      <c r="R112" s="108">
        <v>1010203</v>
      </c>
      <c r="S112" s="108">
        <v>140</v>
      </c>
      <c r="T112" s="108">
        <v>22</v>
      </c>
      <c r="U112" s="108">
        <v>7</v>
      </c>
      <c r="V112" s="113">
        <v>2020</v>
      </c>
      <c r="W112" s="113">
        <v>132</v>
      </c>
      <c r="X112" s="113">
        <v>0</v>
      </c>
      <c r="Y112" s="114" t="s">
        <v>133</v>
      </c>
      <c r="Z112" s="108">
        <v>1348</v>
      </c>
      <c r="AA112" s="109" t="s">
        <v>412</v>
      </c>
      <c r="AB112" s="210" t="s">
        <v>411</v>
      </c>
      <c r="AC112" s="210" t="s">
        <v>412</v>
      </c>
      <c r="AD112" s="211">
        <f t="shared" si="13"/>
        <v>-28</v>
      </c>
      <c r="AE112" s="212">
        <f t="shared" si="14"/>
        <v>78.63000000000001</v>
      </c>
      <c r="AF112" s="213">
        <f t="shared" si="15"/>
        <v>-2201.6400000000003</v>
      </c>
      <c r="AG112" s="214" t="s">
        <v>118</v>
      </c>
    </row>
    <row r="113" spans="1:33" ht="15">
      <c r="A113" s="108">
        <v>2020</v>
      </c>
      <c r="B113" s="108">
        <v>415</v>
      </c>
      <c r="C113" s="109" t="s">
        <v>412</v>
      </c>
      <c r="D113" s="208" t="s">
        <v>426</v>
      </c>
      <c r="E113" s="109" t="s">
        <v>278</v>
      </c>
      <c r="F113" s="111" t="s">
        <v>166</v>
      </c>
      <c r="G113" s="112">
        <v>18.12</v>
      </c>
      <c r="H113" s="112">
        <v>3.27</v>
      </c>
      <c r="I113" s="107" t="s">
        <v>129</v>
      </c>
      <c r="J113" s="112">
        <f t="shared" si="12"/>
        <v>14.850000000000001</v>
      </c>
      <c r="K113" s="209" t="s">
        <v>167</v>
      </c>
      <c r="L113" s="108">
        <v>2020</v>
      </c>
      <c r="M113" s="108">
        <v>4646</v>
      </c>
      <c r="N113" s="109" t="s">
        <v>257</v>
      </c>
      <c r="O113" s="109" t="s">
        <v>168</v>
      </c>
      <c r="P113" s="108">
        <v>2</v>
      </c>
      <c r="Q113" s="111" t="s">
        <v>134</v>
      </c>
      <c r="R113" s="108">
        <v>1010503</v>
      </c>
      <c r="S113" s="108">
        <v>470</v>
      </c>
      <c r="T113" s="108">
        <v>25</v>
      </c>
      <c r="U113" s="108">
        <v>10</v>
      </c>
      <c r="V113" s="113">
        <v>2020</v>
      </c>
      <c r="W113" s="113">
        <v>136</v>
      </c>
      <c r="X113" s="113">
        <v>0</v>
      </c>
      <c r="Y113" s="114" t="s">
        <v>133</v>
      </c>
      <c r="Z113" s="108">
        <v>1353</v>
      </c>
      <c r="AA113" s="109" t="s">
        <v>412</v>
      </c>
      <c r="AB113" s="210" t="s">
        <v>411</v>
      </c>
      <c r="AC113" s="210" t="s">
        <v>412</v>
      </c>
      <c r="AD113" s="211">
        <f t="shared" si="13"/>
        <v>-28</v>
      </c>
      <c r="AE113" s="212">
        <f t="shared" si="14"/>
        <v>14.850000000000001</v>
      </c>
      <c r="AF113" s="213">
        <f t="shared" si="15"/>
        <v>-415.80000000000007</v>
      </c>
      <c r="AG113" s="214" t="s">
        <v>118</v>
      </c>
    </row>
    <row r="114" spans="1:33" ht="15">
      <c r="A114" s="108">
        <v>2020</v>
      </c>
      <c r="B114" s="108">
        <v>417</v>
      </c>
      <c r="C114" s="109" t="s">
        <v>412</v>
      </c>
      <c r="D114" s="208" t="s">
        <v>427</v>
      </c>
      <c r="E114" s="109" t="s">
        <v>278</v>
      </c>
      <c r="F114" s="111" t="s">
        <v>166</v>
      </c>
      <c r="G114" s="112">
        <v>23.89</v>
      </c>
      <c r="H114" s="112">
        <v>4.31</v>
      </c>
      <c r="I114" s="107" t="s">
        <v>129</v>
      </c>
      <c r="J114" s="112">
        <f t="shared" si="12"/>
        <v>19.580000000000002</v>
      </c>
      <c r="K114" s="209" t="s">
        <v>167</v>
      </c>
      <c r="L114" s="108">
        <v>2020</v>
      </c>
      <c r="M114" s="108">
        <v>4644</v>
      </c>
      <c r="N114" s="109" t="s">
        <v>257</v>
      </c>
      <c r="O114" s="109" t="s">
        <v>168</v>
      </c>
      <c r="P114" s="108">
        <v>2</v>
      </c>
      <c r="Q114" s="111" t="s">
        <v>134</v>
      </c>
      <c r="R114" s="108">
        <v>1080103</v>
      </c>
      <c r="S114" s="108">
        <v>2780</v>
      </c>
      <c r="T114" s="108">
        <v>66</v>
      </c>
      <c r="U114" s="108">
        <v>2</v>
      </c>
      <c r="V114" s="113">
        <v>2020</v>
      </c>
      <c r="W114" s="113">
        <v>142</v>
      </c>
      <c r="X114" s="113">
        <v>0</v>
      </c>
      <c r="Y114" s="114" t="s">
        <v>133</v>
      </c>
      <c r="Z114" s="108">
        <v>1354</v>
      </c>
      <c r="AA114" s="109" t="s">
        <v>412</v>
      </c>
      <c r="AB114" s="210" t="s">
        <v>411</v>
      </c>
      <c r="AC114" s="210" t="s">
        <v>412</v>
      </c>
      <c r="AD114" s="211">
        <f t="shared" si="13"/>
        <v>-28</v>
      </c>
      <c r="AE114" s="212">
        <f t="shared" si="14"/>
        <v>19.580000000000002</v>
      </c>
      <c r="AF114" s="213">
        <f t="shared" si="15"/>
        <v>-548.24</v>
      </c>
      <c r="AG114" s="214" t="s">
        <v>118</v>
      </c>
    </row>
    <row r="115" spans="1:33" ht="15">
      <c r="A115" s="108">
        <v>2020</v>
      </c>
      <c r="B115" s="108">
        <v>418</v>
      </c>
      <c r="C115" s="109" t="s">
        <v>412</v>
      </c>
      <c r="D115" s="208" t="s">
        <v>428</v>
      </c>
      <c r="E115" s="109" t="s">
        <v>278</v>
      </c>
      <c r="F115" s="111" t="s">
        <v>166</v>
      </c>
      <c r="G115" s="112">
        <v>617.5</v>
      </c>
      <c r="H115" s="112">
        <v>111.35</v>
      </c>
      <c r="I115" s="107" t="s">
        <v>129</v>
      </c>
      <c r="J115" s="112">
        <f t="shared" si="12"/>
        <v>506.15</v>
      </c>
      <c r="K115" s="209" t="s">
        <v>167</v>
      </c>
      <c r="L115" s="108">
        <v>2020</v>
      </c>
      <c r="M115" s="108">
        <v>4641</v>
      </c>
      <c r="N115" s="109" t="s">
        <v>257</v>
      </c>
      <c r="O115" s="109" t="s">
        <v>168</v>
      </c>
      <c r="P115" s="108">
        <v>2</v>
      </c>
      <c r="Q115" s="111" t="s">
        <v>134</v>
      </c>
      <c r="R115" s="108">
        <v>1080203</v>
      </c>
      <c r="S115" s="108">
        <v>2890</v>
      </c>
      <c r="T115" s="108">
        <v>69</v>
      </c>
      <c r="U115" s="108">
        <v>1</v>
      </c>
      <c r="V115" s="113">
        <v>2020</v>
      </c>
      <c r="W115" s="113">
        <v>140</v>
      </c>
      <c r="X115" s="113">
        <v>0</v>
      </c>
      <c r="Y115" s="114" t="s">
        <v>133</v>
      </c>
      <c r="Z115" s="108">
        <v>1355</v>
      </c>
      <c r="AA115" s="109" t="s">
        <v>412</v>
      </c>
      <c r="AB115" s="210" t="s">
        <v>411</v>
      </c>
      <c r="AC115" s="210" t="s">
        <v>412</v>
      </c>
      <c r="AD115" s="211">
        <f t="shared" si="13"/>
        <v>-28</v>
      </c>
      <c r="AE115" s="212">
        <f t="shared" si="14"/>
        <v>506.15</v>
      </c>
      <c r="AF115" s="213">
        <f t="shared" si="15"/>
        <v>-14172.199999999999</v>
      </c>
      <c r="AG115" s="214" t="s">
        <v>118</v>
      </c>
    </row>
    <row r="116" spans="1:33" ht="15">
      <c r="A116" s="108">
        <v>2020</v>
      </c>
      <c r="B116" s="108">
        <v>419</v>
      </c>
      <c r="C116" s="109" t="s">
        <v>412</v>
      </c>
      <c r="D116" s="208" t="s">
        <v>429</v>
      </c>
      <c r="E116" s="109" t="s">
        <v>278</v>
      </c>
      <c r="F116" s="111" t="s">
        <v>166</v>
      </c>
      <c r="G116" s="112">
        <v>389.07</v>
      </c>
      <c r="H116" s="112">
        <v>70.16</v>
      </c>
      <c r="I116" s="107" t="s">
        <v>129</v>
      </c>
      <c r="J116" s="112">
        <f t="shared" si="12"/>
        <v>318.90999999999997</v>
      </c>
      <c r="K116" s="209" t="s">
        <v>167</v>
      </c>
      <c r="L116" s="108">
        <v>2020</v>
      </c>
      <c r="M116" s="108">
        <v>4643</v>
      </c>
      <c r="N116" s="109" t="s">
        <v>257</v>
      </c>
      <c r="O116" s="109" t="s">
        <v>168</v>
      </c>
      <c r="P116" s="108">
        <v>2</v>
      </c>
      <c r="Q116" s="111" t="s">
        <v>134</v>
      </c>
      <c r="R116" s="108">
        <v>1080203</v>
      </c>
      <c r="S116" s="108">
        <v>2890</v>
      </c>
      <c r="T116" s="108">
        <v>69</v>
      </c>
      <c r="U116" s="108">
        <v>1</v>
      </c>
      <c r="V116" s="113">
        <v>2020</v>
      </c>
      <c r="W116" s="113">
        <v>140</v>
      </c>
      <c r="X116" s="113">
        <v>0</v>
      </c>
      <c r="Y116" s="114" t="s">
        <v>133</v>
      </c>
      <c r="Z116" s="108">
        <v>1355</v>
      </c>
      <c r="AA116" s="109" t="s">
        <v>412</v>
      </c>
      <c r="AB116" s="210" t="s">
        <v>411</v>
      </c>
      <c r="AC116" s="210" t="s">
        <v>412</v>
      </c>
      <c r="AD116" s="211">
        <f t="shared" si="13"/>
        <v>-28</v>
      </c>
      <c r="AE116" s="212">
        <f t="shared" si="14"/>
        <v>318.90999999999997</v>
      </c>
      <c r="AF116" s="213">
        <f t="shared" si="15"/>
        <v>-8929.48</v>
      </c>
      <c r="AG116" s="214" t="s">
        <v>118</v>
      </c>
    </row>
    <row r="117" spans="1:33" ht="15">
      <c r="A117" s="108">
        <v>2020</v>
      </c>
      <c r="B117" s="108">
        <v>420</v>
      </c>
      <c r="C117" s="109" t="s">
        <v>412</v>
      </c>
      <c r="D117" s="208" t="s">
        <v>430</v>
      </c>
      <c r="E117" s="109" t="s">
        <v>278</v>
      </c>
      <c r="F117" s="111" t="s">
        <v>166</v>
      </c>
      <c r="G117" s="112">
        <v>43.42</v>
      </c>
      <c r="H117" s="112">
        <v>7.83</v>
      </c>
      <c r="I117" s="107" t="s">
        <v>129</v>
      </c>
      <c r="J117" s="112">
        <f t="shared" si="12"/>
        <v>35.59</v>
      </c>
      <c r="K117" s="209" t="s">
        <v>167</v>
      </c>
      <c r="L117" s="108">
        <v>2020</v>
      </c>
      <c r="M117" s="108">
        <v>4649</v>
      </c>
      <c r="N117" s="109" t="s">
        <v>257</v>
      </c>
      <c r="O117" s="109" t="s">
        <v>168</v>
      </c>
      <c r="P117" s="108">
        <v>2</v>
      </c>
      <c r="Q117" s="111" t="s">
        <v>134</v>
      </c>
      <c r="R117" s="108">
        <v>1010203</v>
      </c>
      <c r="S117" s="108">
        <v>140</v>
      </c>
      <c r="T117" s="108">
        <v>22</v>
      </c>
      <c r="U117" s="108">
        <v>4</v>
      </c>
      <c r="V117" s="113">
        <v>2020</v>
      </c>
      <c r="W117" s="113">
        <v>138</v>
      </c>
      <c r="X117" s="113">
        <v>0</v>
      </c>
      <c r="Y117" s="114" t="s">
        <v>133</v>
      </c>
      <c r="Z117" s="108">
        <v>1346</v>
      </c>
      <c r="AA117" s="109" t="s">
        <v>412</v>
      </c>
      <c r="AB117" s="210" t="s">
        <v>411</v>
      </c>
      <c r="AC117" s="210" t="s">
        <v>412</v>
      </c>
      <c r="AD117" s="211">
        <f t="shared" si="13"/>
        <v>-28</v>
      </c>
      <c r="AE117" s="212">
        <f t="shared" si="14"/>
        <v>35.59</v>
      </c>
      <c r="AF117" s="213">
        <f t="shared" si="15"/>
        <v>-996.5200000000001</v>
      </c>
      <c r="AG117" s="214" t="s">
        <v>118</v>
      </c>
    </row>
    <row r="118" spans="1:33" ht="15">
      <c r="A118" s="108">
        <v>2020</v>
      </c>
      <c r="B118" s="108">
        <v>421</v>
      </c>
      <c r="C118" s="109" t="s">
        <v>412</v>
      </c>
      <c r="D118" s="208" t="s">
        <v>431</v>
      </c>
      <c r="E118" s="109" t="s">
        <v>278</v>
      </c>
      <c r="F118" s="111" t="s">
        <v>166</v>
      </c>
      <c r="G118" s="112">
        <v>23.34</v>
      </c>
      <c r="H118" s="112">
        <v>4.21</v>
      </c>
      <c r="I118" s="107" t="s">
        <v>129</v>
      </c>
      <c r="J118" s="112">
        <f t="shared" si="12"/>
        <v>19.13</v>
      </c>
      <c r="K118" s="209" t="s">
        <v>167</v>
      </c>
      <c r="L118" s="108">
        <v>2020</v>
      </c>
      <c r="M118" s="108">
        <v>4651</v>
      </c>
      <c r="N118" s="109" t="s">
        <v>257</v>
      </c>
      <c r="O118" s="109" t="s">
        <v>168</v>
      </c>
      <c r="P118" s="108">
        <v>2</v>
      </c>
      <c r="Q118" s="111" t="s">
        <v>134</v>
      </c>
      <c r="R118" s="108">
        <v>1010203</v>
      </c>
      <c r="S118" s="108">
        <v>140</v>
      </c>
      <c r="T118" s="108">
        <v>22</v>
      </c>
      <c r="U118" s="108">
        <v>27</v>
      </c>
      <c r="V118" s="113">
        <v>2020</v>
      </c>
      <c r="W118" s="113">
        <v>139</v>
      </c>
      <c r="X118" s="113">
        <v>0</v>
      </c>
      <c r="Y118" s="114" t="s">
        <v>133</v>
      </c>
      <c r="Z118" s="108">
        <v>1352</v>
      </c>
      <c r="AA118" s="109" t="s">
        <v>412</v>
      </c>
      <c r="AB118" s="210" t="s">
        <v>411</v>
      </c>
      <c r="AC118" s="210" t="s">
        <v>412</v>
      </c>
      <c r="AD118" s="211">
        <f t="shared" si="13"/>
        <v>-28</v>
      </c>
      <c r="AE118" s="212">
        <f t="shared" si="14"/>
        <v>19.13</v>
      </c>
      <c r="AF118" s="213">
        <f t="shared" si="15"/>
        <v>-535.64</v>
      </c>
      <c r="AG118" s="214" t="s">
        <v>118</v>
      </c>
    </row>
    <row r="119" spans="1:33" ht="15">
      <c r="A119" s="108">
        <v>2020</v>
      </c>
      <c r="B119" s="108">
        <v>422</v>
      </c>
      <c r="C119" s="109" t="s">
        <v>412</v>
      </c>
      <c r="D119" s="208" t="s">
        <v>432</v>
      </c>
      <c r="E119" s="109" t="s">
        <v>278</v>
      </c>
      <c r="F119" s="111" t="s">
        <v>166</v>
      </c>
      <c r="G119" s="112">
        <v>50.83</v>
      </c>
      <c r="H119" s="112">
        <v>9.17</v>
      </c>
      <c r="I119" s="107" t="s">
        <v>129</v>
      </c>
      <c r="J119" s="112">
        <f t="shared" si="12"/>
        <v>41.66</v>
      </c>
      <c r="K119" s="209" t="s">
        <v>167</v>
      </c>
      <c r="L119" s="108">
        <v>2020</v>
      </c>
      <c r="M119" s="108">
        <v>4647</v>
      </c>
      <c r="N119" s="109" t="s">
        <v>257</v>
      </c>
      <c r="O119" s="109" t="s">
        <v>168</v>
      </c>
      <c r="P119" s="108">
        <v>2</v>
      </c>
      <c r="Q119" s="111" t="s">
        <v>134</v>
      </c>
      <c r="R119" s="108">
        <v>1010203</v>
      </c>
      <c r="S119" s="108">
        <v>140</v>
      </c>
      <c r="T119" s="108">
        <v>22</v>
      </c>
      <c r="U119" s="108">
        <v>12</v>
      </c>
      <c r="V119" s="113">
        <v>2020</v>
      </c>
      <c r="W119" s="113">
        <v>133</v>
      </c>
      <c r="X119" s="113">
        <v>0</v>
      </c>
      <c r="Y119" s="114" t="s">
        <v>133</v>
      </c>
      <c r="Z119" s="108">
        <v>1350</v>
      </c>
      <c r="AA119" s="109" t="s">
        <v>412</v>
      </c>
      <c r="AB119" s="210" t="s">
        <v>411</v>
      </c>
      <c r="AC119" s="210" t="s">
        <v>412</v>
      </c>
      <c r="AD119" s="211">
        <f t="shared" si="13"/>
        <v>-28</v>
      </c>
      <c r="AE119" s="212">
        <f t="shared" si="14"/>
        <v>41.66</v>
      </c>
      <c r="AF119" s="213">
        <f t="shared" si="15"/>
        <v>-1166.48</v>
      </c>
      <c r="AG119" s="214" t="s">
        <v>118</v>
      </c>
    </row>
    <row r="120" spans="1:33" ht="15">
      <c r="A120" s="108">
        <v>2020</v>
      </c>
      <c r="B120" s="108">
        <v>423</v>
      </c>
      <c r="C120" s="109" t="s">
        <v>412</v>
      </c>
      <c r="D120" s="208" t="s">
        <v>433</v>
      </c>
      <c r="E120" s="109" t="s">
        <v>278</v>
      </c>
      <c r="F120" s="111" t="s">
        <v>166</v>
      </c>
      <c r="G120" s="112">
        <v>70.46</v>
      </c>
      <c r="H120" s="112">
        <v>12.71</v>
      </c>
      <c r="I120" s="107" t="s">
        <v>129</v>
      </c>
      <c r="J120" s="112">
        <f t="shared" si="12"/>
        <v>57.74999999999999</v>
      </c>
      <c r="K120" s="209" t="s">
        <v>167</v>
      </c>
      <c r="L120" s="108">
        <v>2020</v>
      </c>
      <c r="M120" s="108">
        <v>4642</v>
      </c>
      <c r="N120" s="109" t="s">
        <v>257</v>
      </c>
      <c r="O120" s="109" t="s">
        <v>168</v>
      </c>
      <c r="P120" s="108">
        <v>2</v>
      </c>
      <c r="Q120" s="111" t="s">
        <v>134</v>
      </c>
      <c r="R120" s="108">
        <v>1010203</v>
      </c>
      <c r="S120" s="108">
        <v>140</v>
      </c>
      <c r="T120" s="108">
        <v>22</v>
      </c>
      <c r="U120" s="108">
        <v>25</v>
      </c>
      <c r="V120" s="113">
        <v>2020</v>
      </c>
      <c r="W120" s="113">
        <v>134</v>
      </c>
      <c r="X120" s="113">
        <v>0</v>
      </c>
      <c r="Y120" s="114" t="s">
        <v>133</v>
      </c>
      <c r="Z120" s="108">
        <v>1351</v>
      </c>
      <c r="AA120" s="109" t="s">
        <v>412</v>
      </c>
      <c r="AB120" s="210" t="s">
        <v>411</v>
      </c>
      <c r="AC120" s="210" t="s">
        <v>412</v>
      </c>
      <c r="AD120" s="211">
        <f t="shared" si="13"/>
        <v>-28</v>
      </c>
      <c r="AE120" s="212">
        <f t="shared" si="14"/>
        <v>57.74999999999999</v>
      </c>
      <c r="AF120" s="213">
        <f t="shared" si="15"/>
        <v>-1616.9999999999998</v>
      </c>
      <c r="AG120" s="214" t="s">
        <v>118</v>
      </c>
    </row>
    <row r="121" spans="1:33" ht="15">
      <c r="A121" s="108">
        <v>2020</v>
      </c>
      <c r="B121" s="108">
        <v>424</v>
      </c>
      <c r="C121" s="109" t="s">
        <v>412</v>
      </c>
      <c r="D121" s="208" t="s">
        <v>434</v>
      </c>
      <c r="E121" s="109" t="s">
        <v>278</v>
      </c>
      <c r="F121" s="111" t="s">
        <v>166</v>
      </c>
      <c r="G121" s="112">
        <v>431.15</v>
      </c>
      <c r="H121" s="112">
        <v>77.75</v>
      </c>
      <c r="I121" s="107" t="s">
        <v>129</v>
      </c>
      <c r="J121" s="112">
        <f t="shared" si="12"/>
        <v>353.4</v>
      </c>
      <c r="K121" s="209" t="s">
        <v>133</v>
      </c>
      <c r="L121" s="108">
        <v>2020</v>
      </c>
      <c r="M121" s="108">
        <v>4648</v>
      </c>
      <c r="N121" s="109" t="s">
        <v>257</v>
      </c>
      <c r="O121" s="109" t="s">
        <v>168</v>
      </c>
      <c r="P121" s="108">
        <v>3</v>
      </c>
      <c r="Q121" s="111" t="s">
        <v>122</v>
      </c>
      <c r="R121" s="108">
        <v>1010203</v>
      </c>
      <c r="S121" s="108">
        <v>140</v>
      </c>
      <c r="T121" s="108">
        <v>22</v>
      </c>
      <c r="U121" s="108">
        <v>3</v>
      </c>
      <c r="V121" s="113">
        <v>2020</v>
      </c>
      <c r="W121" s="113">
        <v>361</v>
      </c>
      <c r="X121" s="113">
        <v>0</v>
      </c>
      <c r="Y121" s="114" t="s">
        <v>133</v>
      </c>
      <c r="Z121" s="108">
        <v>1345</v>
      </c>
      <c r="AA121" s="109" t="s">
        <v>412</v>
      </c>
      <c r="AB121" s="210" t="s">
        <v>411</v>
      </c>
      <c r="AC121" s="210" t="s">
        <v>412</v>
      </c>
      <c r="AD121" s="211">
        <f t="shared" si="13"/>
        <v>-28</v>
      </c>
      <c r="AE121" s="212">
        <f t="shared" si="14"/>
        <v>353.4</v>
      </c>
      <c r="AF121" s="213">
        <f t="shared" si="15"/>
        <v>-9895.199999999999</v>
      </c>
      <c r="AG121" s="214" t="s">
        <v>118</v>
      </c>
    </row>
    <row r="122" spans="1:33" ht="15">
      <c r="A122" s="108">
        <v>2020</v>
      </c>
      <c r="B122" s="108">
        <v>425</v>
      </c>
      <c r="C122" s="109" t="s">
        <v>412</v>
      </c>
      <c r="D122" s="208" t="s">
        <v>435</v>
      </c>
      <c r="E122" s="109" t="s">
        <v>278</v>
      </c>
      <c r="F122" s="111" t="s">
        <v>166</v>
      </c>
      <c r="G122" s="112">
        <v>69.05</v>
      </c>
      <c r="H122" s="112">
        <v>12.45</v>
      </c>
      <c r="I122" s="107" t="s">
        <v>129</v>
      </c>
      <c r="J122" s="112">
        <f t="shared" si="12"/>
        <v>56.599999999999994</v>
      </c>
      <c r="K122" s="209" t="s">
        <v>167</v>
      </c>
      <c r="L122" s="108">
        <v>2020</v>
      </c>
      <c r="M122" s="108">
        <v>4650</v>
      </c>
      <c r="N122" s="109" t="s">
        <v>257</v>
      </c>
      <c r="O122" s="109" t="s">
        <v>168</v>
      </c>
      <c r="P122" s="108">
        <v>2</v>
      </c>
      <c r="Q122" s="111" t="s">
        <v>134</v>
      </c>
      <c r="R122" s="108">
        <v>1010203</v>
      </c>
      <c r="S122" s="108">
        <v>140</v>
      </c>
      <c r="T122" s="108">
        <v>22</v>
      </c>
      <c r="U122" s="108">
        <v>11</v>
      </c>
      <c r="V122" s="113">
        <v>2020</v>
      </c>
      <c r="W122" s="113">
        <v>141</v>
      </c>
      <c r="X122" s="113">
        <v>0</v>
      </c>
      <c r="Y122" s="114" t="s">
        <v>133</v>
      </c>
      <c r="Z122" s="108">
        <v>1349</v>
      </c>
      <c r="AA122" s="109" t="s">
        <v>412</v>
      </c>
      <c r="AB122" s="210" t="s">
        <v>411</v>
      </c>
      <c r="AC122" s="210" t="s">
        <v>412</v>
      </c>
      <c r="AD122" s="211">
        <f t="shared" si="13"/>
        <v>-28</v>
      </c>
      <c r="AE122" s="212">
        <f t="shared" si="14"/>
        <v>56.599999999999994</v>
      </c>
      <c r="AF122" s="213">
        <f t="shared" si="15"/>
        <v>-1584.7999999999997</v>
      </c>
      <c r="AG122" s="214" t="s">
        <v>118</v>
      </c>
    </row>
    <row r="123" spans="1:33" ht="15">
      <c r="A123" s="108">
        <v>2020</v>
      </c>
      <c r="B123" s="108">
        <v>427</v>
      </c>
      <c r="C123" s="109" t="s">
        <v>436</v>
      </c>
      <c r="D123" s="208" t="s">
        <v>437</v>
      </c>
      <c r="E123" s="109" t="s">
        <v>283</v>
      </c>
      <c r="F123" s="111" t="s">
        <v>280</v>
      </c>
      <c r="G123" s="112">
        <v>62.54</v>
      </c>
      <c r="H123" s="112">
        <v>11.28</v>
      </c>
      <c r="I123" s="107" t="s">
        <v>129</v>
      </c>
      <c r="J123" s="112">
        <f t="shared" si="12"/>
        <v>51.26</v>
      </c>
      <c r="K123" s="209" t="s">
        <v>438</v>
      </c>
      <c r="L123" s="108">
        <v>2020</v>
      </c>
      <c r="M123" s="108">
        <v>4459</v>
      </c>
      <c r="N123" s="109" t="s">
        <v>333</v>
      </c>
      <c r="O123" s="109" t="s">
        <v>439</v>
      </c>
      <c r="P123" s="108">
        <v>5</v>
      </c>
      <c r="Q123" s="111" t="s">
        <v>277</v>
      </c>
      <c r="R123" s="108">
        <v>1010703</v>
      </c>
      <c r="S123" s="108">
        <v>690</v>
      </c>
      <c r="T123" s="108">
        <v>39</v>
      </c>
      <c r="U123" s="108">
        <v>4</v>
      </c>
      <c r="V123" s="113">
        <v>2020</v>
      </c>
      <c r="W123" s="113">
        <v>341</v>
      </c>
      <c r="X123" s="113">
        <v>0</v>
      </c>
      <c r="Y123" s="114" t="s">
        <v>133</v>
      </c>
      <c r="Z123" s="108">
        <v>1356</v>
      </c>
      <c r="AA123" s="109" t="s">
        <v>436</v>
      </c>
      <c r="AB123" s="210" t="s">
        <v>335</v>
      </c>
      <c r="AC123" s="210" t="s">
        <v>436</v>
      </c>
      <c r="AD123" s="211">
        <f t="shared" si="13"/>
        <v>-8</v>
      </c>
      <c r="AE123" s="212">
        <f t="shared" si="14"/>
        <v>51.26</v>
      </c>
      <c r="AF123" s="213">
        <f t="shared" si="15"/>
        <v>-410.08</v>
      </c>
      <c r="AG123" s="214" t="s">
        <v>118</v>
      </c>
    </row>
    <row r="124" spans="1:33" ht="15">
      <c r="A124" s="108">
        <v>2020</v>
      </c>
      <c r="B124" s="108">
        <v>428</v>
      </c>
      <c r="C124" s="109" t="s">
        <v>436</v>
      </c>
      <c r="D124" s="208" t="s">
        <v>440</v>
      </c>
      <c r="E124" s="109" t="s">
        <v>304</v>
      </c>
      <c r="F124" s="111" t="s">
        <v>380</v>
      </c>
      <c r="G124" s="112">
        <v>1113.29</v>
      </c>
      <c r="H124" s="112">
        <v>0</v>
      </c>
      <c r="I124" s="107" t="s">
        <v>129</v>
      </c>
      <c r="J124" s="112">
        <f t="shared" si="12"/>
        <v>1113.29</v>
      </c>
      <c r="K124" s="209" t="s">
        <v>383</v>
      </c>
      <c r="L124" s="108">
        <v>2020</v>
      </c>
      <c r="M124" s="108">
        <v>4736</v>
      </c>
      <c r="N124" s="109" t="s">
        <v>441</v>
      </c>
      <c r="O124" s="109" t="s">
        <v>381</v>
      </c>
      <c r="P124" s="108">
        <v>3</v>
      </c>
      <c r="Q124" s="111" t="s">
        <v>122</v>
      </c>
      <c r="R124" s="108">
        <v>1010203</v>
      </c>
      <c r="S124" s="108">
        <v>140</v>
      </c>
      <c r="T124" s="108">
        <v>22</v>
      </c>
      <c r="U124" s="108">
        <v>21</v>
      </c>
      <c r="V124" s="113">
        <v>2020</v>
      </c>
      <c r="W124" s="113">
        <v>269</v>
      </c>
      <c r="X124" s="113">
        <v>0</v>
      </c>
      <c r="Y124" s="114" t="s">
        <v>133</v>
      </c>
      <c r="Z124" s="108">
        <v>1357</v>
      </c>
      <c r="AA124" s="109" t="s">
        <v>436</v>
      </c>
      <c r="AB124" s="210" t="s">
        <v>442</v>
      </c>
      <c r="AC124" s="210" t="s">
        <v>436</v>
      </c>
      <c r="AD124" s="211">
        <f t="shared" si="13"/>
        <v>-29</v>
      </c>
      <c r="AE124" s="212">
        <f t="shared" si="14"/>
        <v>1113.29</v>
      </c>
      <c r="AF124" s="213">
        <f t="shared" si="15"/>
        <v>-32285.41</v>
      </c>
      <c r="AG124" s="214" t="s">
        <v>118</v>
      </c>
    </row>
    <row r="125" spans="1:33" ht="15">
      <c r="A125" s="108">
        <v>2020</v>
      </c>
      <c r="B125" s="108">
        <v>428</v>
      </c>
      <c r="C125" s="109" t="s">
        <v>436</v>
      </c>
      <c r="D125" s="208" t="s">
        <v>440</v>
      </c>
      <c r="E125" s="109" t="s">
        <v>304</v>
      </c>
      <c r="F125" s="111" t="s">
        <v>380</v>
      </c>
      <c r="G125" s="112">
        <v>74.99</v>
      </c>
      <c r="H125" s="112">
        <v>0</v>
      </c>
      <c r="I125" s="107" t="s">
        <v>129</v>
      </c>
      <c r="J125" s="112">
        <f t="shared" si="12"/>
        <v>74.99</v>
      </c>
      <c r="K125" s="209" t="s">
        <v>383</v>
      </c>
      <c r="L125" s="108">
        <v>2020</v>
      </c>
      <c r="M125" s="108">
        <v>4736</v>
      </c>
      <c r="N125" s="109" t="s">
        <v>441</v>
      </c>
      <c r="O125" s="109" t="s">
        <v>381</v>
      </c>
      <c r="P125" s="108">
        <v>3</v>
      </c>
      <c r="Q125" s="111" t="s">
        <v>122</v>
      </c>
      <c r="R125" s="108">
        <v>1010203</v>
      </c>
      <c r="S125" s="108">
        <v>140</v>
      </c>
      <c r="T125" s="108">
        <v>22</v>
      </c>
      <c r="U125" s="108">
        <v>30</v>
      </c>
      <c r="V125" s="113">
        <v>2020</v>
      </c>
      <c r="W125" s="113">
        <v>410</v>
      </c>
      <c r="X125" s="113">
        <v>0</v>
      </c>
      <c r="Y125" s="114" t="s">
        <v>133</v>
      </c>
      <c r="Z125" s="108">
        <v>1358</v>
      </c>
      <c r="AA125" s="109" t="s">
        <v>436</v>
      </c>
      <c r="AB125" s="210" t="s">
        <v>442</v>
      </c>
      <c r="AC125" s="210" t="s">
        <v>436</v>
      </c>
      <c r="AD125" s="211">
        <f t="shared" si="13"/>
        <v>-29</v>
      </c>
      <c r="AE125" s="212">
        <f t="shared" si="14"/>
        <v>74.99</v>
      </c>
      <c r="AF125" s="213">
        <f t="shared" si="15"/>
        <v>-2174.71</v>
      </c>
      <c r="AG125" s="214" t="s">
        <v>118</v>
      </c>
    </row>
    <row r="126" spans="1:33" ht="15">
      <c r="A126" s="108">
        <v>2020</v>
      </c>
      <c r="B126" s="108">
        <v>429</v>
      </c>
      <c r="C126" s="109" t="s">
        <v>436</v>
      </c>
      <c r="D126" s="208" t="s">
        <v>443</v>
      </c>
      <c r="E126" s="109" t="s">
        <v>215</v>
      </c>
      <c r="F126" s="111" t="s">
        <v>444</v>
      </c>
      <c r="G126" s="112">
        <v>213.5</v>
      </c>
      <c r="H126" s="112">
        <v>38.5</v>
      </c>
      <c r="I126" s="107" t="s">
        <v>129</v>
      </c>
      <c r="J126" s="112">
        <f t="shared" si="12"/>
        <v>175</v>
      </c>
      <c r="K126" s="209" t="s">
        <v>445</v>
      </c>
      <c r="L126" s="108">
        <v>2020</v>
      </c>
      <c r="M126" s="108">
        <v>4345</v>
      </c>
      <c r="N126" s="109" t="s">
        <v>288</v>
      </c>
      <c r="O126" s="109" t="s">
        <v>242</v>
      </c>
      <c r="P126" s="108">
        <v>3</v>
      </c>
      <c r="Q126" s="111" t="s">
        <v>122</v>
      </c>
      <c r="R126" s="108">
        <v>1010103</v>
      </c>
      <c r="S126" s="108">
        <v>30</v>
      </c>
      <c r="T126" s="108">
        <v>10</v>
      </c>
      <c r="U126" s="108">
        <v>9</v>
      </c>
      <c r="V126" s="113">
        <v>2020</v>
      </c>
      <c r="W126" s="113">
        <v>317</v>
      </c>
      <c r="X126" s="113">
        <v>0</v>
      </c>
      <c r="Y126" s="114" t="s">
        <v>133</v>
      </c>
      <c r="Z126" s="108">
        <v>1359</v>
      </c>
      <c r="AA126" s="109" t="s">
        <v>436</v>
      </c>
      <c r="AB126" s="210" t="s">
        <v>290</v>
      </c>
      <c r="AC126" s="210" t="s">
        <v>436</v>
      </c>
      <c r="AD126" s="211">
        <f t="shared" si="13"/>
        <v>-1</v>
      </c>
      <c r="AE126" s="212">
        <f t="shared" si="14"/>
        <v>175</v>
      </c>
      <c r="AF126" s="213">
        <f t="shared" si="15"/>
        <v>-175</v>
      </c>
      <c r="AG126" s="214" t="s">
        <v>118</v>
      </c>
    </row>
    <row r="127" spans="1:33" ht="15">
      <c r="A127" s="108">
        <v>2020</v>
      </c>
      <c r="B127" s="108">
        <v>430</v>
      </c>
      <c r="C127" s="109" t="s">
        <v>436</v>
      </c>
      <c r="D127" s="208" t="s">
        <v>446</v>
      </c>
      <c r="E127" s="109" t="s">
        <v>447</v>
      </c>
      <c r="F127" s="111" t="s">
        <v>448</v>
      </c>
      <c r="G127" s="112">
        <v>0</v>
      </c>
      <c r="H127" s="112">
        <v>0</v>
      </c>
      <c r="I127" s="107" t="s">
        <v>118</v>
      </c>
      <c r="J127" s="112">
        <f t="shared" si="12"/>
        <v>0</v>
      </c>
      <c r="K127" s="209" t="s">
        <v>133</v>
      </c>
      <c r="L127" s="108">
        <v>2020</v>
      </c>
      <c r="M127" s="108">
        <v>3921</v>
      </c>
      <c r="N127" s="109" t="s">
        <v>213</v>
      </c>
      <c r="O127" s="109" t="s">
        <v>381</v>
      </c>
      <c r="P127" s="108" t="s">
        <v>343</v>
      </c>
      <c r="Q127" s="111" t="s">
        <v>343</v>
      </c>
      <c r="R127" s="108"/>
      <c r="S127" s="108">
        <v>0</v>
      </c>
      <c r="T127" s="108">
        <v>0</v>
      </c>
      <c r="U127" s="108">
        <v>0</v>
      </c>
      <c r="V127" s="113">
        <v>0</v>
      </c>
      <c r="W127" s="113">
        <v>0</v>
      </c>
      <c r="X127" s="113">
        <v>0</v>
      </c>
      <c r="Y127" s="114" t="s">
        <v>133</v>
      </c>
      <c r="Z127" s="108">
        <v>0</v>
      </c>
      <c r="AA127" s="109" t="s">
        <v>441</v>
      </c>
      <c r="AB127" s="210" t="s">
        <v>215</v>
      </c>
      <c r="AC127" s="210" t="s">
        <v>441</v>
      </c>
      <c r="AD127" s="211">
        <f t="shared" si="13"/>
        <v>29</v>
      </c>
      <c r="AE127" s="212">
        <f t="shared" si="14"/>
        <v>0</v>
      </c>
      <c r="AF127" s="213">
        <f t="shared" si="15"/>
        <v>0</v>
      </c>
      <c r="AG127" s="214" t="s">
        <v>118</v>
      </c>
    </row>
    <row r="128" spans="1:33" ht="15">
      <c r="A128" s="108">
        <v>2020</v>
      </c>
      <c r="B128" s="108">
        <v>431</v>
      </c>
      <c r="C128" s="109" t="s">
        <v>436</v>
      </c>
      <c r="D128" s="208" t="s">
        <v>449</v>
      </c>
      <c r="E128" s="109" t="s">
        <v>412</v>
      </c>
      <c r="F128" s="111" t="s">
        <v>340</v>
      </c>
      <c r="G128" s="112">
        <v>55.12</v>
      </c>
      <c r="H128" s="112">
        <v>5.01</v>
      </c>
      <c r="I128" s="107" t="s">
        <v>129</v>
      </c>
      <c r="J128" s="112">
        <f t="shared" si="12"/>
        <v>50.11</v>
      </c>
      <c r="K128" s="209" t="s">
        <v>133</v>
      </c>
      <c r="L128" s="108">
        <v>2020</v>
      </c>
      <c r="M128" s="108">
        <v>4777</v>
      </c>
      <c r="N128" s="109" t="s">
        <v>436</v>
      </c>
      <c r="O128" s="109" t="s">
        <v>342</v>
      </c>
      <c r="P128" s="108">
        <v>2</v>
      </c>
      <c r="Q128" s="111" t="s">
        <v>134</v>
      </c>
      <c r="R128" s="108">
        <v>1080103</v>
      </c>
      <c r="S128" s="108">
        <v>2780</v>
      </c>
      <c r="T128" s="108">
        <v>66</v>
      </c>
      <c r="U128" s="108">
        <v>4</v>
      </c>
      <c r="V128" s="113">
        <v>2020</v>
      </c>
      <c r="W128" s="113">
        <v>202</v>
      </c>
      <c r="X128" s="113">
        <v>0</v>
      </c>
      <c r="Y128" s="114" t="s">
        <v>436</v>
      </c>
      <c r="Z128" s="108">
        <v>1369</v>
      </c>
      <c r="AA128" s="109" t="s">
        <v>436</v>
      </c>
      <c r="AB128" s="210" t="s">
        <v>450</v>
      </c>
      <c r="AC128" s="210" t="s">
        <v>436</v>
      </c>
      <c r="AD128" s="211">
        <f t="shared" si="13"/>
        <v>-30</v>
      </c>
      <c r="AE128" s="212">
        <f t="shared" si="14"/>
        <v>50.11</v>
      </c>
      <c r="AF128" s="213">
        <f t="shared" si="15"/>
        <v>-1503.3</v>
      </c>
      <c r="AG128" s="214" t="s">
        <v>118</v>
      </c>
    </row>
    <row r="129" spans="1:33" ht="15">
      <c r="A129" s="108">
        <v>2020</v>
      </c>
      <c r="B129" s="108">
        <v>432</v>
      </c>
      <c r="C129" s="109" t="s">
        <v>436</v>
      </c>
      <c r="D129" s="208" t="s">
        <v>451</v>
      </c>
      <c r="E129" s="109" t="s">
        <v>412</v>
      </c>
      <c r="F129" s="111" t="s">
        <v>340</v>
      </c>
      <c r="G129" s="112">
        <v>89.44</v>
      </c>
      <c r="H129" s="112">
        <v>8.13</v>
      </c>
      <c r="I129" s="107" t="s">
        <v>129</v>
      </c>
      <c r="J129" s="112">
        <f t="shared" si="12"/>
        <v>81.31</v>
      </c>
      <c r="K129" s="209" t="s">
        <v>133</v>
      </c>
      <c r="L129" s="108">
        <v>2020</v>
      </c>
      <c r="M129" s="108">
        <v>4769</v>
      </c>
      <c r="N129" s="109" t="s">
        <v>436</v>
      </c>
      <c r="O129" s="109" t="s">
        <v>342</v>
      </c>
      <c r="P129" s="108">
        <v>2</v>
      </c>
      <c r="Q129" s="111" t="s">
        <v>134</v>
      </c>
      <c r="R129" s="108">
        <v>1010203</v>
      </c>
      <c r="S129" s="108">
        <v>140</v>
      </c>
      <c r="T129" s="108">
        <v>22</v>
      </c>
      <c r="U129" s="108">
        <v>26</v>
      </c>
      <c r="V129" s="113">
        <v>2020</v>
      </c>
      <c r="W129" s="113">
        <v>203</v>
      </c>
      <c r="X129" s="113">
        <v>0</v>
      </c>
      <c r="Y129" s="114" t="s">
        <v>436</v>
      </c>
      <c r="Z129" s="108">
        <v>1366</v>
      </c>
      <c r="AA129" s="109" t="s">
        <v>436</v>
      </c>
      <c r="AB129" s="210" t="s">
        <v>450</v>
      </c>
      <c r="AC129" s="210" t="s">
        <v>436</v>
      </c>
      <c r="AD129" s="211">
        <f t="shared" si="13"/>
        <v>-30</v>
      </c>
      <c r="AE129" s="212">
        <f t="shared" si="14"/>
        <v>81.31</v>
      </c>
      <c r="AF129" s="213">
        <f t="shared" si="15"/>
        <v>-2439.3</v>
      </c>
      <c r="AG129" s="214" t="s">
        <v>118</v>
      </c>
    </row>
    <row r="130" spans="1:33" ht="15">
      <c r="A130" s="108">
        <v>2020</v>
      </c>
      <c r="B130" s="108">
        <v>433</v>
      </c>
      <c r="C130" s="109" t="s">
        <v>436</v>
      </c>
      <c r="D130" s="208" t="s">
        <v>452</v>
      </c>
      <c r="E130" s="109" t="s">
        <v>412</v>
      </c>
      <c r="F130" s="111" t="s">
        <v>340</v>
      </c>
      <c r="G130" s="112">
        <v>95.03</v>
      </c>
      <c r="H130" s="112">
        <v>8.64</v>
      </c>
      <c r="I130" s="107" t="s">
        <v>129</v>
      </c>
      <c r="J130" s="112">
        <f t="shared" si="12"/>
        <v>86.39</v>
      </c>
      <c r="K130" s="209" t="s">
        <v>133</v>
      </c>
      <c r="L130" s="108">
        <v>2020</v>
      </c>
      <c r="M130" s="108">
        <v>4762</v>
      </c>
      <c r="N130" s="109" t="s">
        <v>436</v>
      </c>
      <c r="O130" s="109" t="s">
        <v>342</v>
      </c>
      <c r="P130" s="108">
        <v>2</v>
      </c>
      <c r="Q130" s="111" t="s">
        <v>134</v>
      </c>
      <c r="R130" s="108">
        <v>1010203</v>
      </c>
      <c r="S130" s="108">
        <v>140</v>
      </c>
      <c r="T130" s="108">
        <v>22</v>
      </c>
      <c r="U130" s="108">
        <v>14</v>
      </c>
      <c r="V130" s="113">
        <v>2020</v>
      </c>
      <c r="W130" s="113">
        <v>196</v>
      </c>
      <c r="X130" s="113">
        <v>0</v>
      </c>
      <c r="Y130" s="114" t="s">
        <v>436</v>
      </c>
      <c r="Z130" s="108">
        <v>1360</v>
      </c>
      <c r="AA130" s="109" t="s">
        <v>436</v>
      </c>
      <c r="AB130" s="210" t="s">
        <v>450</v>
      </c>
      <c r="AC130" s="210" t="s">
        <v>436</v>
      </c>
      <c r="AD130" s="211">
        <f t="shared" si="13"/>
        <v>-30</v>
      </c>
      <c r="AE130" s="212">
        <f t="shared" si="14"/>
        <v>86.39</v>
      </c>
      <c r="AF130" s="213">
        <f t="shared" si="15"/>
        <v>-2591.7</v>
      </c>
      <c r="AG130" s="214" t="s">
        <v>118</v>
      </c>
    </row>
    <row r="131" spans="1:33" ht="15">
      <c r="A131" s="108">
        <v>2020</v>
      </c>
      <c r="B131" s="108">
        <v>434</v>
      </c>
      <c r="C131" s="109" t="s">
        <v>436</v>
      </c>
      <c r="D131" s="208" t="s">
        <v>453</v>
      </c>
      <c r="E131" s="109" t="s">
        <v>412</v>
      </c>
      <c r="F131" s="111" t="s">
        <v>340</v>
      </c>
      <c r="G131" s="112">
        <v>53.25</v>
      </c>
      <c r="H131" s="112">
        <v>4.84</v>
      </c>
      <c r="I131" s="107" t="s">
        <v>129</v>
      </c>
      <c r="J131" s="112">
        <f t="shared" si="12"/>
        <v>48.41</v>
      </c>
      <c r="K131" s="209" t="s">
        <v>133</v>
      </c>
      <c r="L131" s="108">
        <v>2020</v>
      </c>
      <c r="M131" s="108">
        <v>4774</v>
      </c>
      <c r="N131" s="109" t="s">
        <v>436</v>
      </c>
      <c r="O131" s="109" t="s">
        <v>342</v>
      </c>
      <c r="P131" s="108">
        <v>2</v>
      </c>
      <c r="Q131" s="111" t="s">
        <v>134</v>
      </c>
      <c r="R131" s="108">
        <v>1010203</v>
      </c>
      <c r="S131" s="108">
        <v>140</v>
      </c>
      <c r="T131" s="108">
        <v>22</v>
      </c>
      <c r="U131" s="108">
        <v>24</v>
      </c>
      <c r="V131" s="113">
        <v>2020</v>
      </c>
      <c r="W131" s="113">
        <v>204</v>
      </c>
      <c r="X131" s="113">
        <v>0</v>
      </c>
      <c r="Y131" s="114" t="s">
        <v>436</v>
      </c>
      <c r="Z131" s="108">
        <v>1365</v>
      </c>
      <c r="AA131" s="109" t="s">
        <v>436</v>
      </c>
      <c r="AB131" s="210" t="s">
        <v>450</v>
      </c>
      <c r="AC131" s="210" t="s">
        <v>436</v>
      </c>
      <c r="AD131" s="211">
        <f t="shared" si="13"/>
        <v>-30</v>
      </c>
      <c r="AE131" s="212">
        <f t="shared" si="14"/>
        <v>48.41</v>
      </c>
      <c r="AF131" s="213">
        <f t="shared" si="15"/>
        <v>-1452.3</v>
      </c>
      <c r="AG131" s="214" t="s">
        <v>118</v>
      </c>
    </row>
    <row r="132" spans="1:33" ht="15">
      <c r="A132" s="108">
        <v>2020</v>
      </c>
      <c r="B132" s="108">
        <v>435</v>
      </c>
      <c r="C132" s="109" t="s">
        <v>436</v>
      </c>
      <c r="D132" s="208" t="s">
        <v>454</v>
      </c>
      <c r="E132" s="109" t="s">
        <v>412</v>
      </c>
      <c r="F132" s="111" t="s">
        <v>340</v>
      </c>
      <c r="G132" s="112">
        <v>60.24</v>
      </c>
      <c r="H132" s="112">
        <v>5.48</v>
      </c>
      <c r="I132" s="107" t="s">
        <v>129</v>
      </c>
      <c r="J132" s="112">
        <f t="shared" si="12"/>
        <v>54.760000000000005</v>
      </c>
      <c r="K132" s="209" t="s">
        <v>133</v>
      </c>
      <c r="L132" s="108">
        <v>2020</v>
      </c>
      <c r="M132" s="108">
        <v>4766</v>
      </c>
      <c r="N132" s="109" t="s">
        <v>436</v>
      </c>
      <c r="O132" s="109" t="s">
        <v>342</v>
      </c>
      <c r="P132" s="108">
        <v>2</v>
      </c>
      <c r="Q132" s="111" t="s">
        <v>134</v>
      </c>
      <c r="R132" s="108">
        <v>1010203</v>
      </c>
      <c r="S132" s="108">
        <v>140</v>
      </c>
      <c r="T132" s="108">
        <v>22</v>
      </c>
      <c r="U132" s="108">
        <v>16</v>
      </c>
      <c r="V132" s="113">
        <v>2020</v>
      </c>
      <c r="W132" s="113">
        <v>200</v>
      </c>
      <c r="X132" s="113">
        <v>0</v>
      </c>
      <c r="Y132" s="114" t="s">
        <v>436</v>
      </c>
      <c r="Z132" s="108">
        <v>1362</v>
      </c>
      <c r="AA132" s="109" t="s">
        <v>436</v>
      </c>
      <c r="AB132" s="210" t="s">
        <v>450</v>
      </c>
      <c r="AC132" s="210" t="s">
        <v>436</v>
      </c>
      <c r="AD132" s="211">
        <f t="shared" si="13"/>
        <v>-30</v>
      </c>
      <c r="AE132" s="212">
        <f t="shared" si="14"/>
        <v>54.760000000000005</v>
      </c>
      <c r="AF132" s="213">
        <f t="shared" si="15"/>
        <v>-1642.8000000000002</v>
      </c>
      <c r="AG132" s="214" t="s">
        <v>118</v>
      </c>
    </row>
    <row r="133" spans="1:33" ht="15">
      <c r="A133" s="108">
        <v>2020</v>
      </c>
      <c r="B133" s="108">
        <v>436</v>
      </c>
      <c r="C133" s="109" t="s">
        <v>436</v>
      </c>
      <c r="D133" s="208" t="s">
        <v>455</v>
      </c>
      <c r="E133" s="109" t="s">
        <v>412</v>
      </c>
      <c r="F133" s="111" t="s">
        <v>340</v>
      </c>
      <c r="G133" s="112">
        <v>706.76</v>
      </c>
      <c r="H133" s="112">
        <v>64.25</v>
      </c>
      <c r="I133" s="107" t="s">
        <v>129</v>
      </c>
      <c r="J133" s="112">
        <f t="shared" si="12"/>
        <v>642.51</v>
      </c>
      <c r="K133" s="209" t="s">
        <v>133</v>
      </c>
      <c r="L133" s="108">
        <v>2020</v>
      </c>
      <c r="M133" s="108">
        <v>4773</v>
      </c>
      <c r="N133" s="109" t="s">
        <v>436</v>
      </c>
      <c r="O133" s="109" t="s">
        <v>342</v>
      </c>
      <c r="P133" s="108">
        <v>2</v>
      </c>
      <c r="Q133" s="111" t="s">
        <v>134</v>
      </c>
      <c r="R133" s="108">
        <v>1010203</v>
      </c>
      <c r="S133" s="108">
        <v>140</v>
      </c>
      <c r="T133" s="108">
        <v>22</v>
      </c>
      <c r="U133" s="108">
        <v>20</v>
      </c>
      <c r="V133" s="113">
        <v>2020</v>
      </c>
      <c r="W133" s="113">
        <v>207</v>
      </c>
      <c r="X133" s="113">
        <v>0</v>
      </c>
      <c r="Y133" s="114" t="s">
        <v>436</v>
      </c>
      <c r="Z133" s="108">
        <v>1364</v>
      </c>
      <c r="AA133" s="109" t="s">
        <v>436</v>
      </c>
      <c r="AB133" s="210" t="s">
        <v>450</v>
      </c>
      <c r="AC133" s="210" t="s">
        <v>436</v>
      </c>
      <c r="AD133" s="211">
        <f t="shared" si="13"/>
        <v>-30</v>
      </c>
      <c r="AE133" s="212">
        <f t="shared" si="14"/>
        <v>642.51</v>
      </c>
      <c r="AF133" s="213">
        <f t="shared" si="15"/>
        <v>-19275.3</v>
      </c>
      <c r="AG133" s="214" t="s">
        <v>118</v>
      </c>
    </row>
    <row r="134" spans="1:33" ht="15">
      <c r="A134" s="108">
        <v>2020</v>
      </c>
      <c r="B134" s="108">
        <v>437</v>
      </c>
      <c r="C134" s="109" t="s">
        <v>436</v>
      </c>
      <c r="D134" s="208" t="s">
        <v>456</v>
      </c>
      <c r="E134" s="109" t="s">
        <v>412</v>
      </c>
      <c r="F134" s="111" t="s">
        <v>340</v>
      </c>
      <c r="G134" s="112">
        <v>55.58</v>
      </c>
      <c r="H134" s="112">
        <v>5.05</v>
      </c>
      <c r="I134" s="107" t="s">
        <v>129</v>
      </c>
      <c r="J134" s="112">
        <f t="shared" si="12"/>
        <v>50.53</v>
      </c>
      <c r="K134" s="209" t="s">
        <v>133</v>
      </c>
      <c r="L134" s="108">
        <v>2020</v>
      </c>
      <c r="M134" s="108">
        <v>4776</v>
      </c>
      <c r="N134" s="109" t="s">
        <v>436</v>
      </c>
      <c r="O134" s="109" t="s">
        <v>342</v>
      </c>
      <c r="P134" s="108">
        <v>2</v>
      </c>
      <c r="Q134" s="111" t="s">
        <v>134</v>
      </c>
      <c r="R134" s="108">
        <v>1010203</v>
      </c>
      <c r="S134" s="108">
        <v>140</v>
      </c>
      <c r="T134" s="108">
        <v>22</v>
      </c>
      <c r="U134" s="108">
        <v>18</v>
      </c>
      <c r="V134" s="113">
        <v>2020</v>
      </c>
      <c r="W134" s="113">
        <v>198</v>
      </c>
      <c r="X134" s="113">
        <v>0</v>
      </c>
      <c r="Y134" s="114" t="s">
        <v>436</v>
      </c>
      <c r="Z134" s="108">
        <v>1363</v>
      </c>
      <c r="AA134" s="109" t="s">
        <v>436</v>
      </c>
      <c r="AB134" s="210" t="s">
        <v>450</v>
      </c>
      <c r="AC134" s="210" t="s">
        <v>436</v>
      </c>
      <c r="AD134" s="211">
        <f t="shared" si="13"/>
        <v>-30</v>
      </c>
      <c r="AE134" s="212">
        <f t="shared" si="14"/>
        <v>50.53</v>
      </c>
      <c r="AF134" s="213">
        <f t="shared" si="15"/>
        <v>-1515.9</v>
      </c>
      <c r="AG134" s="214" t="s">
        <v>118</v>
      </c>
    </row>
    <row r="135" spans="1:33" ht="15">
      <c r="A135" s="108">
        <v>2020</v>
      </c>
      <c r="B135" s="108">
        <v>438</v>
      </c>
      <c r="C135" s="109" t="s">
        <v>436</v>
      </c>
      <c r="D135" s="208" t="s">
        <v>457</v>
      </c>
      <c r="E135" s="109" t="s">
        <v>412</v>
      </c>
      <c r="F135" s="111" t="s">
        <v>340</v>
      </c>
      <c r="G135" s="112">
        <v>128.4</v>
      </c>
      <c r="H135" s="112">
        <v>11.67</v>
      </c>
      <c r="I135" s="107" t="s">
        <v>129</v>
      </c>
      <c r="J135" s="112">
        <f t="shared" si="12"/>
        <v>116.73</v>
      </c>
      <c r="K135" s="209" t="s">
        <v>133</v>
      </c>
      <c r="L135" s="108">
        <v>2020</v>
      </c>
      <c r="M135" s="108">
        <v>4765</v>
      </c>
      <c r="N135" s="109" t="s">
        <v>436</v>
      </c>
      <c r="O135" s="109" t="s">
        <v>342</v>
      </c>
      <c r="P135" s="108">
        <v>2</v>
      </c>
      <c r="Q135" s="111" t="s">
        <v>134</v>
      </c>
      <c r="R135" s="108">
        <v>1010203</v>
      </c>
      <c r="S135" s="108">
        <v>140</v>
      </c>
      <c r="T135" s="108">
        <v>22</v>
      </c>
      <c r="U135" s="108">
        <v>15</v>
      </c>
      <c r="V135" s="113">
        <v>2020</v>
      </c>
      <c r="W135" s="113">
        <v>197</v>
      </c>
      <c r="X135" s="113">
        <v>0</v>
      </c>
      <c r="Y135" s="114" t="s">
        <v>436</v>
      </c>
      <c r="Z135" s="108">
        <v>1361</v>
      </c>
      <c r="AA135" s="109" t="s">
        <v>436</v>
      </c>
      <c r="AB135" s="210" t="s">
        <v>450</v>
      </c>
      <c r="AC135" s="210" t="s">
        <v>436</v>
      </c>
      <c r="AD135" s="211">
        <f t="shared" si="13"/>
        <v>-30</v>
      </c>
      <c r="AE135" s="212">
        <f t="shared" si="14"/>
        <v>116.73</v>
      </c>
      <c r="AF135" s="213">
        <f t="shared" si="15"/>
        <v>-3501.9</v>
      </c>
      <c r="AG135" s="214" t="s">
        <v>118</v>
      </c>
    </row>
    <row r="136" spans="1:33" ht="15">
      <c r="A136" s="108">
        <v>2020</v>
      </c>
      <c r="B136" s="108">
        <v>439</v>
      </c>
      <c r="C136" s="109" t="s">
        <v>436</v>
      </c>
      <c r="D136" s="208" t="s">
        <v>458</v>
      </c>
      <c r="E136" s="109" t="s">
        <v>412</v>
      </c>
      <c r="F136" s="111" t="s">
        <v>340</v>
      </c>
      <c r="G136" s="112">
        <v>41.54</v>
      </c>
      <c r="H136" s="112">
        <v>3.78</v>
      </c>
      <c r="I136" s="107" t="s">
        <v>129</v>
      </c>
      <c r="J136" s="112">
        <f aca="true" t="shared" si="16" ref="J136:J150">IF(I136="SI",G136-H136,G136)</f>
        <v>37.76</v>
      </c>
      <c r="K136" s="209" t="s">
        <v>133</v>
      </c>
      <c r="L136" s="108">
        <v>2020</v>
      </c>
      <c r="M136" s="108">
        <v>4752</v>
      </c>
      <c r="N136" s="109" t="s">
        <v>436</v>
      </c>
      <c r="O136" s="109" t="s">
        <v>342</v>
      </c>
      <c r="P136" s="108">
        <v>2</v>
      </c>
      <c r="Q136" s="111" t="s">
        <v>134</v>
      </c>
      <c r="R136" s="108">
        <v>1010203</v>
      </c>
      <c r="S136" s="108">
        <v>140</v>
      </c>
      <c r="T136" s="108">
        <v>22</v>
      </c>
      <c r="U136" s="108">
        <v>15</v>
      </c>
      <c r="V136" s="113">
        <v>2020</v>
      </c>
      <c r="W136" s="113">
        <v>197</v>
      </c>
      <c r="X136" s="113">
        <v>0</v>
      </c>
      <c r="Y136" s="114" t="s">
        <v>436</v>
      </c>
      <c r="Z136" s="108">
        <v>1361</v>
      </c>
      <c r="AA136" s="109" t="s">
        <v>436</v>
      </c>
      <c r="AB136" s="210" t="s">
        <v>450</v>
      </c>
      <c r="AC136" s="210" t="s">
        <v>436</v>
      </c>
      <c r="AD136" s="211">
        <f aca="true" t="shared" si="17" ref="AD136:AD150">AC136-AB136</f>
        <v>-30</v>
      </c>
      <c r="AE136" s="212">
        <f aca="true" t="shared" si="18" ref="AE136:AE150">IF(AG136="SI",0,J136)</f>
        <v>37.76</v>
      </c>
      <c r="AF136" s="213">
        <f aca="true" t="shared" si="19" ref="AF136:AF150">AE136*AD136</f>
        <v>-1132.8</v>
      </c>
      <c r="AG136" s="214" t="s">
        <v>118</v>
      </c>
    </row>
    <row r="137" spans="1:33" ht="15">
      <c r="A137" s="108">
        <v>2020</v>
      </c>
      <c r="B137" s="108">
        <v>440</v>
      </c>
      <c r="C137" s="109" t="s">
        <v>436</v>
      </c>
      <c r="D137" s="208" t="s">
        <v>459</v>
      </c>
      <c r="E137" s="109" t="s">
        <v>412</v>
      </c>
      <c r="F137" s="111" t="s">
        <v>340</v>
      </c>
      <c r="G137" s="112">
        <v>55.58</v>
      </c>
      <c r="H137" s="112">
        <v>5.05</v>
      </c>
      <c r="I137" s="107" t="s">
        <v>129</v>
      </c>
      <c r="J137" s="112">
        <f t="shared" si="16"/>
        <v>50.53</v>
      </c>
      <c r="K137" s="209" t="s">
        <v>133</v>
      </c>
      <c r="L137" s="108">
        <v>2020</v>
      </c>
      <c r="M137" s="108">
        <v>4767</v>
      </c>
      <c r="N137" s="109" t="s">
        <v>436</v>
      </c>
      <c r="O137" s="109" t="s">
        <v>342</v>
      </c>
      <c r="P137" s="108">
        <v>2</v>
      </c>
      <c r="Q137" s="111" t="s">
        <v>134</v>
      </c>
      <c r="R137" s="108">
        <v>1010203</v>
      </c>
      <c r="S137" s="108">
        <v>140</v>
      </c>
      <c r="T137" s="108">
        <v>22</v>
      </c>
      <c r="U137" s="108">
        <v>15</v>
      </c>
      <c r="V137" s="113">
        <v>2020</v>
      </c>
      <c r="W137" s="113">
        <v>197</v>
      </c>
      <c r="X137" s="113">
        <v>0</v>
      </c>
      <c r="Y137" s="114" t="s">
        <v>436</v>
      </c>
      <c r="Z137" s="108">
        <v>1361</v>
      </c>
      <c r="AA137" s="109" t="s">
        <v>436</v>
      </c>
      <c r="AB137" s="210" t="s">
        <v>450</v>
      </c>
      <c r="AC137" s="210" t="s">
        <v>436</v>
      </c>
      <c r="AD137" s="211">
        <f t="shared" si="17"/>
        <v>-30</v>
      </c>
      <c r="AE137" s="212">
        <f t="shared" si="18"/>
        <v>50.53</v>
      </c>
      <c r="AF137" s="213">
        <f t="shared" si="19"/>
        <v>-1515.9</v>
      </c>
      <c r="AG137" s="214" t="s">
        <v>118</v>
      </c>
    </row>
    <row r="138" spans="1:33" ht="15">
      <c r="A138" s="108">
        <v>2020</v>
      </c>
      <c r="B138" s="108">
        <v>441</v>
      </c>
      <c r="C138" s="109" t="s">
        <v>436</v>
      </c>
      <c r="D138" s="208" t="s">
        <v>460</v>
      </c>
      <c r="E138" s="109" t="s">
        <v>412</v>
      </c>
      <c r="F138" s="111" t="s">
        <v>340</v>
      </c>
      <c r="G138" s="112">
        <v>55.12</v>
      </c>
      <c r="H138" s="112">
        <v>5.01</v>
      </c>
      <c r="I138" s="107" t="s">
        <v>129</v>
      </c>
      <c r="J138" s="112">
        <f t="shared" si="16"/>
        <v>50.11</v>
      </c>
      <c r="K138" s="209" t="s">
        <v>133</v>
      </c>
      <c r="L138" s="108">
        <v>2020</v>
      </c>
      <c r="M138" s="108">
        <v>4771</v>
      </c>
      <c r="N138" s="109" t="s">
        <v>436</v>
      </c>
      <c r="O138" s="109" t="s">
        <v>342</v>
      </c>
      <c r="P138" s="108">
        <v>2</v>
      </c>
      <c r="Q138" s="111" t="s">
        <v>134</v>
      </c>
      <c r="R138" s="108">
        <v>1080103</v>
      </c>
      <c r="S138" s="108">
        <v>2780</v>
      </c>
      <c r="T138" s="108">
        <v>66</v>
      </c>
      <c r="U138" s="108">
        <v>4</v>
      </c>
      <c r="V138" s="113">
        <v>2020</v>
      </c>
      <c r="W138" s="113">
        <v>202</v>
      </c>
      <c r="X138" s="113">
        <v>0</v>
      </c>
      <c r="Y138" s="114" t="s">
        <v>436</v>
      </c>
      <c r="Z138" s="108">
        <v>1369</v>
      </c>
      <c r="AA138" s="109" t="s">
        <v>436</v>
      </c>
      <c r="AB138" s="210" t="s">
        <v>450</v>
      </c>
      <c r="AC138" s="210" t="s">
        <v>436</v>
      </c>
      <c r="AD138" s="211">
        <f t="shared" si="17"/>
        <v>-30</v>
      </c>
      <c r="AE138" s="212">
        <f t="shared" si="18"/>
        <v>50.11</v>
      </c>
      <c r="AF138" s="213">
        <f t="shared" si="19"/>
        <v>-1503.3</v>
      </c>
      <c r="AG138" s="214" t="s">
        <v>118</v>
      </c>
    </row>
    <row r="139" spans="1:33" ht="15">
      <c r="A139" s="108">
        <v>2020</v>
      </c>
      <c r="B139" s="108">
        <v>442</v>
      </c>
      <c r="C139" s="109" t="s">
        <v>436</v>
      </c>
      <c r="D139" s="208" t="s">
        <v>461</v>
      </c>
      <c r="E139" s="109" t="s">
        <v>412</v>
      </c>
      <c r="F139" s="111" t="s">
        <v>340</v>
      </c>
      <c r="G139" s="112">
        <v>496.76</v>
      </c>
      <c r="H139" s="112">
        <v>45.98</v>
      </c>
      <c r="I139" s="107" t="s">
        <v>129</v>
      </c>
      <c r="J139" s="112">
        <f t="shared" si="16"/>
        <v>450.78</v>
      </c>
      <c r="K139" s="209" t="s">
        <v>133</v>
      </c>
      <c r="L139" s="108">
        <v>2020</v>
      </c>
      <c r="M139" s="108">
        <v>4768</v>
      </c>
      <c r="N139" s="109" t="s">
        <v>436</v>
      </c>
      <c r="O139" s="109" t="s">
        <v>342</v>
      </c>
      <c r="P139" s="108">
        <v>2</v>
      </c>
      <c r="Q139" s="111" t="s">
        <v>134</v>
      </c>
      <c r="R139" s="108">
        <v>1040103</v>
      </c>
      <c r="S139" s="108">
        <v>1460</v>
      </c>
      <c r="T139" s="108">
        <v>49</v>
      </c>
      <c r="U139" s="108">
        <v>9</v>
      </c>
      <c r="V139" s="113">
        <v>2020</v>
      </c>
      <c r="W139" s="113">
        <v>206</v>
      </c>
      <c r="X139" s="113">
        <v>0</v>
      </c>
      <c r="Y139" s="114" t="s">
        <v>436</v>
      </c>
      <c r="Z139" s="108">
        <v>1368</v>
      </c>
      <c r="AA139" s="109" t="s">
        <v>436</v>
      </c>
      <c r="AB139" s="210" t="s">
        <v>450</v>
      </c>
      <c r="AC139" s="210" t="s">
        <v>436</v>
      </c>
      <c r="AD139" s="211">
        <f t="shared" si="17"/>
        <v>-30</v>
      </c>
      <c r="AE139" s="212">
        <f t="shared" si="18"/>
        <v>450.78</v>
      </c>
      <c r="AF139" s="213">
        <f t="shared" si="19"/>
        <v>-13523.4</v>
      </c>
      <c r="AG139" s="214" t="s">
        <v>118</v>
      </c>
    </row>
    <row r="140" spans="1:33" ht="15">
      <c r="A140" s="108">
        <v>2020</v>
      </c>
      <c r="B140" s="108">
        <v>442</v>
      </c>
      <c r="C140" s="109" t="s">
        <v>436</v>
      </c>
      <c r="D140" s="208" t="s">
        <v>461</v>
      </c>
      <c r="E140" s="109" t="s">
        <v>412</v>
      </c>
      <c r="F140" s="111" t="s">
        <v>340</v>
      </c>
      <c r="G140" s="112">
        <v>34.77</v>
      </c>
      <c r="H140" s="112">
        <v>3.16</v>
      </c>
      <c r="I140" s="107" t="s">
        <v>129</v>
      </c>
      <c r="J140" s="112">
        <f t="shared" si="16"/>
        <v>31.610000000000003</v>
      </c>
      <c r="K140" s="209" t="s">
        <v>133</v>
      </c>
      <c r="L140" s="108">
        <v>2020</v>
      </c>
      <c r="M140" s="108">
        <v>4768</v>
      </c>
      <c r="N140" s="109" t="s">
        <v>436</v>
      </c>
      <c r="O140" s="109" t="s">
        <v>342</v>
      </c>
      <c r="P140" s="108">
        <v>2</v>
      </c>
      <c r="Q140" s="111" t="s">
        <v>134</v>
      </c>
      <c r="R140" s="108">
        <v>1010203</v>
      </c>
      <c r="S140" s="108">
        <v>140</v>
      </c>
      <c r="T140" s="108">
        <v>22</v>
      </c>
      <c r="U140" s="108">
        <v>28</v>
      </c>
      <c r="V140" s="113">
        <v>2020</v>
      </c>
      <c r="W140" s="113">
        <v>208</v>
      </c>
      <c r="X140" s="113">
        <v>0</v>
      </c>
      <c r="Y140" s="114" t="s">
        <v>436</v>
      </c>
      <c r="Z140" s="108">
        <v>1367</v>
      </c>
      <c r="AA140" s="109" t="s">
        <v>436</v>
      </c>
      <c r="AB140" s="210" t="s">
        <v>450</v>
      </c>
      <c r="AC140" s="210" t="s">
        <v>436</v>
      </c>
      <c r="AD140" s="211">
        <f t="shared" si="17"/>
        <v>-30</v>
      </c>
      <c r="AE140" s="212">
        <f t="shared" si="18"/>
        <v>31.610000000000003</v>
      </c>
      <c r="AF140" s="213">
        <f t="shared" si="19"/>
        <v>-948.3000000000001</v>
      </c>
      <c r="AG140" s="214" t="s">
        <v>118</v>
      </c>
    </row>
    <row r="141" spans="1:33" ht="15">
      <c r="A141" s="108">
        <v>2020</v>
      </c>
      <c r="B141" s="108">
        <v>443</v>
      </c>
      <c r="C141" s="109" t="s">
        <v>436</v>
      </c>
      <c r="D141" s="208" t="s">
        <v>462</v>
      </c>
      <c r="E141" s="109" t="s">
        <v>463</v>
      </c>
      <c r="F141" s="111" t="s">
        <v>240</v>
      </c>
      <c r="G141" s="112">
        <v>810.2</v>
      </c>
      <c r="H141" s="112">
        <v>146.1</v>
      </c>
      <c r="I141" s="107" t="s">
        <v>129</v>
      </c>
      <c r="J141" s="112">
        <f t="shared" si="16"/>
        <v>664.1</v>
      </c>
      <c r="K141" s="209" t="s">
        <v>241</v>
      </c>
      <c r="L141" s="108">
        <v>2020</v>
      </c>
      <c r="M141" s="108">
        <v>3601</v>
      </c>
      <c r="N141" s="109" t="s">
        <v>120</v>
      </c>
      <c r="O141" s="109" t="s">
        <v>242</v>
      </c>
      <c r="P141" s="108">
        <v>2</v>
      </c>
      <c r="Q141" s="111" t="s">
        <v>134</v>
      </c>
      <c r="R141" s="108">
        <v>1090603</v>
      </c>
      <c r="S141" s="108">
        <v>3660</v>
      </c>
      <c r="T141" s="108">
        <v>72</v>
      </c>
      <c r="U141" s="108">
        <v>1</v>
      </c>
      <c r="V141" s="113">
        <v>2020</v>
      </c>
      <c r="W141" s="113">
        <v>254</v>
      </c>
      <c r="X141" s="113">
        <v>0</v>
      </c>
      <c r="Y141" s="114" t="s">
        <v>133</v>
      </c>
      <c r="Z141" s="108">
        <v>1370</v>
      </c>
      <c r="AA141" s="109" t="s">
        <v>436</v>
      </c>
      <c r="AB141" s="210" t="s">
        <v>125</v>
      </c>
      <c r="AC141" s="210" t="s">
        <v>436</v>
      </c>
      <c r="AD141" s="211">
        <f t="shared" si="17"/>
        <v>48</v>
      </c>
      <c r="AE141" s="212">
        <f t="shared" si="18"/>
        <v>664.1</v>
      </c>
      <c r="AF141" s="213">
        <f t="shared" si="19"/>
        <v>31876.800000000003</v>
      </c>
      <c r="AG141" s="214" t="s">
        <v>118</v>
      </c>
    </row>
    <row r="142" spans="1:33" ht="15">
      <c r="A142" s="108">
        <v>2020</v>
      </c>
      <c r="B142" s="108">
        <v>444</v>
      </c>
      <c r="C142" s="109" t="s">
        <v>436</v>
      </c>
      <c r="D142" s="208" t="s">
        <v>464</v>
      </c>
      <c r="E142" s="109" t="s">
        <v>436</v>
      </c>
      <c r="F142" s="111" t="s">
        <v>465</v>
      </c>
      <c r="G142" s="112">
        <v>400</v>
      </c>
      <c r="H142" s="112">
        <v>72.13</v>
      </c>
      <c r="I142" s="107" t="s">
        <v>129</v>
      </c>
      <c r="J142" s="112">
        <f t="shared" si="16"/>
        <v>327.87</v>
      </c>
      <c r="K142" s="209" t="s">
        <v>466</v>
      </c>
      <c r="L142" s="108">
        <v>2020</v>
      </c>
      <c r="M142" s="108">
        <v>4780</v>
      </c>
      <c r="N142" s="109" t="s">
        <v>436</v>
      </c>
      <c r="O142" s="109" t="s">
        <v>467</v>
      </c>
      <c r="P142" s="108">
        <v>2</v>
      </c>
      <c r="Q142" s="111" t="s">
        <v>134</v>
      </c>
      <c r="R142" s="108">
        <v>1010303</v>
      </c>
      <c r="S142" s="108">
        <v>250</v>
      </c>
      <c r="T142" s="108">
        <v>27</v>
      </c>
      <c r="U142" s="108">
        <v>1</v>
      </c>
      <c r="V142" s="113">
        <v>2020</v>
      </c>
      <c r="W142" s="113">
        <v>397</v>
      </c>
      <c r="X142" s="113">
        <v>0</v>
      </c>
      <c r="Y142" s="114" t="s">
        <v>133</v>
      </c>
      <c r="Z142" s="108">
        <v>1371</v>
      </c>
      <c r="AA142" s="109" t="s">
        <v>436</v>
      </c>
      <c r="AB142" s="210" t="s">
        <v>450</v>
      </c>
      <c r="AC142" s="210" t="s">
        <v>436</v>
      </c>
      <c r="AD142" s="211">
        <f t="shared" si="17"/>
        <v>-30</v>
      </c>
      <c r="AE142" s="212">
        <f t="shared" si="18"/>
        <v>327.87</v>
      </c>
      <c r="AF142" s="213">
        <f t="shared" si="19"/>
        <v>-9836.1</v>
      </c>
      <c r="AG142" s="214" t="s">
        <v>118</v>
      </c>
    </row>
    <row r="143" spans="1:33" ht="15">
      <c r="A143" s="108">
        <v>2020</v>
      </c>
      <c r="B143" s="108">
        <v>444</v>
      </c>
      <c r="C143" s="109" t="s">
        <v>436</v>
      </c>
      <c r="D143" s="208" t="s">
        <v>464</v>
      </c>
      <c r="E143" s="109" t="s">
        <v>436</v>
      </c>
      <c r="F143" s="111" t="s">
        <v>465</v>
      </c>
      <c r="G143" s="112">
        <v>451.4</v>
      </c>
      <c r="H143" s="112">
        <v>81.4</v>
      </c>
      <c r="I143" s="107" t="s">
        <v>129</v>
      </c>
      <c r="J143" s="112">
        <f t="shared" si="16"/>
        <v>370</v>
      </c>
      <c r="K143" s="209" t="s">
        <v>466</v>
      </c>
      <c r="L143" s="108">
        <v>2020</v>
      </c>
      <c r="M143" s="108">
        <v>4780</v>
      </c>
      <c r="N143" s="109" t="s">
        <v>436</v>
      </c>
      <c r="O143" s="109" t="s">
        <v>467</v>
      </c>
      <c r="P143" s="108">
        <v>2</v>
      </c>
      <c r="Q143" s="111" t="s">
        <v>134</v>
      </c>
      <c r="R143" s="108">
        <v>1090202</v>
      </c>
      <c r="S143" s="108">
        <v>3210</v>
      </c>
      <c r="T143" s="108">
        <v>25</v>
      </c>
      <c r="U143" s="108">
        <v>9</v>
      </c>
      <c r="V143" s="113">
        <v>2020</v>
      </c>
      <c r="W143" s="113">
        <v>412</v>
      </c>
      <c r="X143" s="113">
        <v>0</v>
      </c>
      <c r="Y143" s="114" t="s">
        <v>133</v>
      </c>
      <c r="Z143" s="108">
        <v>1372</v>
      </c>
      <c r="AA143" s="109" t="s">
        <v>436</v>
      </c>
      <c r="AB143" s="210" t="s">
        <v>450</v>
      </c>
      <c r="AC143" s="210" t="s">
        <v>436</v>
      </c>
      <c r="AD143" s="211">
        <f t="shared" si="17"/>
        <v>-30</v>
      </c>
      <c r="AE143" s="212">
        <f t="shared" si="18"/>
        <v>370</v>
      </c>
      <c r="AF143" s="213">
        <f t="shared" si="19"/>
        <v>-11100</v>
      </c>
      <c r="AG143" s="214" t="s">
        <v>118</v>
      </c>
    </row>
    <row r="144" spans="1:33" ht="15">
      <c r="A144" s="108">
        <v>2020</v>
      </c>
      <c r="B144" s="108">
        <v>445</v>
      </c>
      <c r="C144" s="109" t="s">
        <v>290</v>
      </c>
      <c r="D144" s="208" t="s">
        <v>468</v>
      </c>
      <c r="E144" s="109" t="s">
        <v>412</v>
      </c>
      <c r="F144" s="111" t="s">
        <v>340</v>
      </c>
      <c r="G144" s="112">
        <v>-90.74</v>
      </c>
      <c r="H144" s="112">
        <v>3.64</v>
      </c>
      <c r="I144" s="107" t="s">
        <v>129</v>
      </c>
      <c r="J144" s="112">
        <f t="shared" si="16"/>
        <v>-94.38</v>
      </c>
      <c r="K144" s="209" t="s">
        <v>133</v>
      </c>
      <c r="L144" s="108">
        <v>2020</v>
      </c>
      <c r="M144" s="108">
        <v>4770</v>
      </c>
      <c r="N144" s="109" t="s">
        <v>436</v>
      </c>
      <c r="O144" s="109" t="s">
        <v>342</v>
      </c>
      <c r="P144" s="108" t="s">
        <v>343</v>
      </c>
      <c r="Q144" s="111" t="s">
        <v>343</v>
      </c>
      <c r="R144" s="108"/>
      <c r="S144" s="108">
        <v>0</v>
      </c>
      <c r="T144" s="108">
        <v>0</v>
      </c>
      <c r="U144" s="108">
        <v>0</v>
      </c>
      <c r="V144" s="113">
        <v>0</v>
      </c>
      <c r="W144" s="113">
        <v>0</v>
      </c>
      <c r="X144" s="113">
        <v>0</v>
      </c>
      <c r="Y144" s="114" t="s">
        <v>133</v>
      </c>
      <c r="Z144" s="108">
        <v>0</v>
      </c>
      <c r="AA144" s="109" t="s">
        <v>290</v>
      </c>
      <c r="AB144" s="210" t="s">
        <v>450</v>
      </c>
      <c r="AC144" s="210" t="s">
        <v>290</v>
      </c>
      <c r="AD144" s="211">
        <f t="shared" si="17"/>
        <v>-29</v>
      </c>
      <c r="AE144" s="212">
        <f t="shared" si="18"/>
        <v>-94.38</v>
      </c>
      <c r="AF144" s="213">
        <f t="shared" si="19"/>
        <v>2737.02</v>
      </c>
      <c r="AG144" s="214" t="s">
        <v>118</v>
      </c>
    </row>
    <row r="145" spans="1:33" ht="15">
      <c r="A145" s="108">
        <v>2020</v>
      </c>
      <c r="B145" s="108">
        <v>446</v>
      </c>
      <c r="C145" s="109" t="s">
        <v>290</v>
      </c>
      <c r="D145" s="208" t="s">
        <v>469</v>
      </c>
      <c r="E145" s="109" t="s">
        <v>412</v>
      </c>
      <c r="F145" s="111" t="s">
        <v>340</v>
      </c>
      <c r="G145" s="112">
        <v>-8.27</v>
      </c>
      <c r="H145" s="112">
        <v>3.55</v>
      </c>
      <c r="I145" s="107" t="s">
        <v>129</v>
      </c>
      <c r="J145" s="112">
        <f t="shared" si="16"/>
        <v>-11.82</v>
      </c>
      <c r="K145" s="209" t="s">
        <v>133</v>
      </c>
      <c r="L145" s="108">
        <v>2020</v>
      </c>
      <c r="M145" s="108">
        <v>4760</v>
      </c>
      <c r="N145" s="109" t="s">
        <v>436</v>
      </c>
      <c r="O145" s="109" t="s">
        <v>342</v>
      </c>
      <c r="P145" s="108" t="s">
        <v>343</v>
      </c>
      <c r="Q145" s="111" t="s">
        <v>343</v>
      </c>
      <c r="R145" s="108"/>
      <c r="S145" s="108">
        <v>0</v>
      </c>
      <c r="T145" s="108">
        <v>0</v>
      </c>
      <c r="U145" s="108">
        <v>0</v>
      </c>
      <c r="V145" s="113">
        <v>0</v>
      </c>
      <c r="W145" s="113">
        <v>0</v>
      </c>
      <c r="X145" s="113">
        <v>0</v>
      </c>
      <c r="Y145" s="114" t="s">
        <v>133</v>
      </c>
      <c r="Z145" s="108">
        <v>0</v>
      </c>
      <c r="AA145" s="109" t="s">
        <v>290</v>
      </c>
      <c r="AB145" s="210" t="s">
        <v>450</v>
      </c>
      <c r="AC145" s="210" t="s">
        <v>290</v>
      </c>
      <c r="AD145" s="211">
        <f t="shared" si="17"/>
        <v>-29</v>
      </c>
      <c r="AE145" s="212">
        <f t="shared" si="18"/>
        <v>-11.82</v>
      </c>
      <c r="AF145" s="213">
        <f t="shared" si="19"/>
        <v>342.78000000000003</v>
      </c>
      <c r="AG145" s="214" t="s">
        <v>118</v>
      </c>
    </row>
    <row r="146" spans="1:33" ht="15">
      <c r="A146" s="108">
        <v>2020</v>
      </c>
      <c r="B146" s="108">
        <v>447</v>
      </c>
      <c r="C146" s="109" t="s">
        <v>290</v>
      </c>
      <c r="D146" s="208" t="s">
        <v>470</v>
      </c>
      <c r="E146" s="109" t="s">
        <v>412</v>
      </c>
      <c r="F146" s="111" t="s">
        <v>340</v>
      </c>
      <c r="G146" s="112">
        <v>-560.93</v>
      </c>
      <c r="H146" s="112">
        <v>5.88</v>
      </c>
      <c r="I146" s="107" t="s">
        <v>129</v>
      </c>
      <c r="J146" s="112">
        <f t="shared" si="16"/>
        <v>-566.81</v>
      </c>
      <c r="K146" s="209" t="s">
        <v>133</v>
      </c>
      <c r="L146" s="108">
        <v>2020</v>
      </c>
      <c r="M146" s="108">
        <v>4764</v>
      </c>
      <c r="N146" s="109" t="s">
        <v>436</v>
      </c>
      <c r="O146" s="109" t="s">
        <v>342</v>
      </c>
      <c r="P146" s="108" t="s">
        <v>343</v>
      </c>
      <c r="Q146" s="111" t="s">
        <v>343</v>
      </c>
      <c r="R146" s="108"/>
      <c r="S146" s="108">
        <v>0</v>
      </c>
      <c r="T146" s="108">
        <v>0</v>
      </c>
      <c r="U146" s="108">
        <v>0</v>
      </c>
      <c r="V146" s="113">
        <v>0</v>
      </c>
      <c r="W146" s="113">
        <v>0</v>
      </c>
      <c r="X146" s="113">
        <v>0</v>
      </c>
      <c r="Y146" s="114" t="s">
        <v>133</v>
      </c>
      <c r="Z146" s="108">
        <v>0</v>
      </c>
      <c r="AA146" s="109" t="s">
        <v>290</v>
      </c>
      <c r="AB146" s="210" t="s">
        <v>450</v>
      </c>
      <c r="AC146" s="210" t="s">
        <v>290</v>
      </c>
      <c r="AD146" s="211">
        <f t="shared" si="17"/>
        <v>-29</v>
      </c>
      <c r="AE146" s="212">
        <f t="shared" si="18"/>
        <v>-566.81</v>
      </c>
      <c r="AF146" s="213">
        <f t="shared" si="19"/>
        <v>16437.489999999998</v>
      </c>
      <c r="AG146" s="214" t="s">
        <v>118</v>
      </c>
    </row>
    <row r="147" spans="1:33" ht="15">
      <c r="A147" s="108">
        <v>2020</v>
      </c>
      <c r="B147" s="108">
        <v>448</v>
      </c>
      <c r="C147" s="109" t="s">
        <v>290</v>
      </c>
      <c r="D147" s="208" t="s">
        <v>471</v>
      </c>
      <c r="E147" s="109" t="s">
        <v>412</v>
      </c>
      <c r="F147" s="111" t="s">
        <v>340</v>
      </c>
      <c r="G147" s="112">
        <v>-145.45</v>
      </c>
      <c r="H147" s="112">
        <v>7.99</v>
      </c>
      <c r="I147" s="107" t="s">
        <v>129</v>
      </c>
      <c r="J147" s="112">
        <f t="shared" si="16"/>
        <v>-153.44</v>
      </c>
      <c r="K147" s="209" t="s">
        <v>133</v>
      </c>
      <c r="L147" s="108">
        <v>2020</v>
      </c>
      <c r="M147" s="108">
        <v>4763</v>
      </c>
      <c r="N147" s="109" t="s">
        <v>436</v>
      </c>
      <c r="O147" s="109" t="s">
        <v>342</v>
      </c>
      <c r="P147" s="108" t="s">
        <v>343</v>
      </c>
      <c r="Q147" s="111" t="s">
        <v>343</v>
      </c>
      <c r="R147" s="108"/>
      <c r="S147" s="108">
        <v>0</v>
      </c>
      <c r="T147" s="108">
        <v>0</v>
      </c>
      <c r="U147" s="108">
        <v>0</v>
      </c>
      <c r="V147" s="113">
        <v>0</v>
      </c>
      <c r="W147" s="113">
        <v>0</v>
      </c>
      <c r="X147" s="113">
        <v>0</v>
      </c>
      <c r="Y147" s="114" t="s">
        <v>133</v>
      </c>
      <c r="Z147" s="108">
        <v>0</v>
      </c>
      <c r="AA147" s="109" t="s">
        <v>290</v>
      </c>
      <c r="AB147" s="210" t="s">
        <v>450</v>
      </c>
      <c r="AC147" s="210" t="s">
        <v>290</v>
      </c>
      <c r="AD147" s="211">
        <f t="shared" si="17"/>
        <v>-29</v>
      </c>
      <c r="AE147" s="212">
        <f t="shared" si="18"/>
        <v>-153.44</v>
      </c>
      <c r="AF147" s="213">
        <f t="shared" si="19"/>
        <v>4449.76</v>
      </c>
      <c r="AG147" s="214" t="s">
        <v>118</v>
      </c>
    </row>
    <row r="148" spans="1:33" ht="15">
      <c r="A148" s="108">
        <v>2020</v>
      </c>
      <c r="B148" s="108">
        <v>449</v>
      </c>
      <c r="C148" s="109" t="s">
        <v>290</v>
      </c>
      <c r="D148" s="208" t="s">
        <v>472</v>
      </c>
      <c r="E148" s="109" t="s">
        <v>412</v>
      </c>
      <c r="F148" s="111" t="s">
        <v>340</v>
      </c>
      <c r="G148" s="112">
        <v>-76.55</v>
      </c>
      <c r="H148" s="112">
        <v>3.85</v>
      </c>
      <c r="I148" s="107" t="s">
        <v>129</v>
      </c>
      <c r="J148" s="112">
        <f t="shared" si="16"/>
        <v>-80.39999999999999</v>
      </c>
      <c r="K148" s="209" t="s">
        <v>133</v>
      </c>
      <c r="L148" s="108">
        <v>2020</v>
      </c>
      <c r="M148" s="108">
        <v>4772</v>
      </c>
      <c r="N148" s="109" t="s">
        <v>436</v>
      </c>
      <c r="O148" s="109" t="s">
        <v>342</v>
      </c>
      <c r="P148" s="108" t="s">
        <v>343</v>
      </c>
      <c r="Q148" s="111" t="s">
        <v>343</v>
      </c>
      <c r="R148" s="108"/>
      <c r="S148" s="108">
        <v>0</v>
      </c>
      <c r="T148" s="108">
        <v>0</v>
      </c>
      <c r="U148" s="108">
        <v>0</v>
      </c>
      <c r="V148" s="113">
        <v>0</v>
      </c>
      <c r="W148" s="113">
        <v>0</v>
      </c>
      <c r="X148" s="113">
        <v>0</v>
      </c>
      <c r="Y148" s="114" t="s">
        <v>133</v>
      </c>
      <c r="Z148" s="108">
        <v>0</v>
      </c>
      <c r="AA148" s="109" t="s">
        <v>290</v>
      </c>
      <c r="AB148" s="210" t="s">
        <v>450</v>
      </c>
      <c r="AC148" s="210" t="s">
        <v>290</v>
      </c>
      <c r="AD148" s="211">
        <f t="shared" si="17"/>
        <v>-29</v>
      </c>
      <c r="AE148" s="212">
        <f t="shared" si="18"/>
        <v>-80.39999999999999</v>
      </c>
      <c r="AF148" s="213">
        <f t="shared" si="19"/>
        <v>2331.6</v>
      </c>
      <c r="AG148" s="214" t="s">
        <v>118</v>
      </c>
    </row>
    <row r="149" spans="1:33" ht="15">
      <c r="A149" s="108">
        <v>2020</v>
      </c>
      <c r="B149" s="108">
        <v>450</v>
      </c>
      <c r="C149" s="109" t="s">
        <v>290</v>
      </c>
      <c r="D149" s="208" t="s">
        <v>473</v>
      </c>
      <c r="E149" s="109" t="s">
        <v>412</v>
      </c>
      <c r="F149" s="111" t="s">
        <v>340</v>
      </c>
      <c r="G149" s="112">
        <v>-91.18</v>
      </c>
      <c r="H149" s="112">
        <v>3.45</v>
      </c>
      <c r="I149" s="107" t="s">
        <v>129</v>
      </c>
      <c r="J149" s="112">
        <f t="shared" si="16"/>
        <v>-94.63000000000001</v>
      </c>
      <c r="K149" s="209" t="s">
        <v>133</v>
      </c>
      <c r="L149" s="108">
        <v>2020</v>
      </c>
      <c r="M149" s="108">
        <v>4759</v>
      </c>
      <c r="N149" s="109" t="s">
        <v>436</v>
      </c>
      <c r="O149" s="109" t="s">
        <v>342</v>
      </c>
      <c r="P149" s="108" t="s">
        <v>343</v>
      </c>
      <c r="Q149" s="111" t="s">
        <v>343</v>
      </c>
      <c r="R149" s="108"/>
      <c r="S149" s="108">
        <v>0</v>
      </c>
      <c r="T149" s="108">
        <v>0</v>
      </c>
      <c r="U149" s="108">
        <v>0</v>
      </c>
      <c r="V149" s="113">
        <v>0</v>
      </c>
      <c r="W149" s="113">
        <v>0</v>
      </c>
      <c r="X149" s="113">
        <v>0</v>
      </c>
      <c r="Y149" s="114" t="s">
        <v>133</v>
      </c>
      <c r="Z149" s="108">
        <v>0</v>
      </c>
      <c r="AA149" s="109" t="s">
        <v>290</v>
      </c>
      <c r="AB149" s="210" t="s">
        <v>450</v>
      </c>
      <c r="AC149" s="210" t="s">
        <v>290</v>
      </c>
      <c r="AD149" s="211">
        <f t="shared" si="17"/>
        <v>-29</v>
      </c>
      <c r="AE149" s="212">
        <f t="shared" si="18"/>
        <v>-94.63000000000001</v>
      </c>
      <c r="AF149" s="213">
        <f t="shared" si="19"/>
        <v>2744.2700000000004</v>
      </c>
      <c r="AG149" s="214" t="s">
        <v>118</v>
      </c>
    </row>
    <row r="150" spans="1:33" ht="15">
      <c r="A150" s="108">
        <v>2020</v>
      </c>
      <c r="B150" s="108">
        <v>451</v>
      </c>
      <c r="C150" s="109" t="s">
        <v>474</v>
      </c>
      <c r="D150" s="208" t="s">
        <v>475</v>
      </c>
      <c r="E150" s="109" t="s">
        <v>441</v>
      </c>
      <c r="F150" s="111" t="s">
        <v>476</v>
      </c>
      <c r="G150" s="112">
        <v>647.94</v>
      </c>
      <c r="H150" s="112">
        <v>0</v>
      </c>
      <c r="I150" s="107" t="s">
        <v>118</v>
      </c>
      <c r="J150" s="112">
        <f t="shared" si="16"/>
        <v>647.94</v>
      </c>
      <c r="K150" s="209" t="s">
        <v>477</v>
      </c>
      <c r="L150" s="108">
        <v>2020</v>
      </c>
      <c r="M150" s="108">
        <v>4743</v>
      </c>
      <c r="N150" s="109" t="s">
        <v>441</v>
      </c>
      <c r="O150" s="109" t="s">
        <v>295</v>
      </c>
      <c r="P150" s="108">
        <v>2</v>
      </c>
      <c r="Q150" s="111" t="s">
        <v>134</v>
      </c>
      <c r="R150" s="108">
        <v>2090101</v>
      </c>
      <c r="S150" s="108">
        <v>8530</v>
      </c>
      <c r="T150" s="108">
        <v>164</v>
      </c>
      <c r="U150" s="108">
        <v>4</v>
      </c>
      <c r="V150" s="113">
        <v>2020</v>
      </c>
      <c r="W150" s="113">
        <v>98</v>
      </c>
      <c r="X150" s="113">
        <v>1</v>
      </c>
      <c r="Y150" s="114" t="s">
        <v>133</v>
      </c>
      <c r="Z150" s="108">
        <v>1376</v>
      </c>
      <c r="AA150" s="109" t="s">
        <v>474</v>
      </c>
      <c r="AB150" s="210" t="s">
        <v>442</v>
      </c>
      <c r="AC150" s="210" t="s">
        <v>474</v>
      </c>
      <c r="AD150" s="211">
        <f t="shared" si="17"/>
        <v>-27</v>
      </c>
      <c r="AE150" s="212">
        <f t="shared" si="18"/>
        <v>647.94</v>
      </c>
      <c r="AF150" s="213">
        <f t="shared" si="19"/>
        <v>-17494.38</v>
      </c>
      <c r="AG150" s="214" t="s">
        <v>118</v>
      </c>
    </row>
    <row r="151" spans="1:33" ht="15">
      <c r="A151" s="108"/>
      <c r="B151" s="108"/>
      <c r="C151" s="109"/>
      <c r="D151" s="208"/>
      <c r="E151" s="109"/>
      <c r="F151" s="111"/>
      <c r="G151" s="112"/>
      <c r="H151" s="112"/>
      <c r="I151" s="107"/>
      <c r="J151" s="112"/>
      <c r="K151" s="209"/>
      <c r="L151" s="108"/>
      <c r="M151" s="108"/>
      <c r="N151" s="109"/>
      <c r="O151" s="109"/>
      <c r="P151" s="108"/>
      <c r="Q151" s="111"/>
      <c r="R151" s="108"/>
      <c r="S151" s="108"/>
      <c r="T151" s="108"/>
      <c r="U151" s="108"/>
      <c r="V151" s="113"/>
      <c r="W151" s="113"/>
      <c r="X151" s="113"/>
      <c r="Y151" s="114"/>
      <c r="Z151" s="108"/>
      <c r="AA151" s="109"/>
      <c r="AB151" s="215"/>
      <c r="AC151" s="215"/>
      <c r="AD151" s="216"/>
      <c r="AE151" s="217"/>
      <c r="AF151" s="217"/>
      <c r="AG151" s="218"/>
    </row>
    <row r="152" spans="1:33" ht="15">
      <c r="A152" s="108"/>
      <c r="B152" s="108"/>
      <c r="C152" s="109"/>
      <c r="D152" s="208"/>
      <c r="E152" s="109"/>
      <c r="F152" s="111"/>
      <c r="G152" s="112"/>
      <c r="H152" s="112"/>
      <c r="I152" s="107"/>
      <c r="J152" s="112"/>
      <c r="K152" s="209"/>
      <c r="L152" s="108"/>
      <c r="M152" s="108"/>
      <c r="N152" s="109"/>
      <c r="O152" s="109"/>
      <c r="P152" s="108"/>
      <c r="Q152" s="111"/>
      <c r="R152" s="108"/>
      <c r="S152" s="108"/>
      <c r="T152" s="108"/>
      <c r="U152" s="108"/>
      <c r="V152" s="113"/>
      <c r="W152" s="113"/>
      <c r="X152" s="113"/>
      <c r="Y152" s="114"/>
      <c r="Z152" s="108"/>
      <c r="AA152" s="109"/>
      <c r="AB152" s="215"/>
      <c r="AC152" s="215"/>
      <c r="AD152" s="219" t="s">
        <v>478</v>
      </c>
      <c r="AE152" s="220">
        <f>SUM(AE8:AE150)</f>
        <v>136380.8900000001</v>
      </c>
      <c r="AF152" s="220">
        <f>SUM(AF8:AF150)</f>
        <v>-3263378.109999999</v>
      </c>
      <c r="AG152" s="218"/>
    </row>
    <row r="153" spans="1:33" ht="15">
      <c r="A153" s="108"/>
      <c r="B153" s="108"/>
      <c r="C153" s="109"/>
      <c r="D153" s="208"/>
      <c r="E153" s="109"/>
      <c r="F153" s="111"/>
      <c r="G153" s="112"/>
      <c r="H153" s="112"/>
      <c r="I153" s="107"/>
      <c r="J153" s="112"/>
      <c r="K153" s="209"/>
      <c r="L153" s="108"/>
      <c r="M153" s="108"/>
      <c r="N153" s="109"/>
      <c r="O153" s="109"/>
      <c r="P153" s="108"/>
      <c r="Q153" s="111"/>
      <c r="R153" s="108"/>
      <c r="S153" s="108"/>
      <c r="T153" s="108"/>
      <c r="U153" s="108"/>
      <c r="V153" s="113"/>
      <c r="W153" s="113"/>
      <c r="X153" s="113"/>
      <c r="Y153" s="114"/>
      <c r="Z153" s="108"/>
      <c r="AA153" s="109"/>
      <c r="AB153" s="215"/>
      <c r="AC153" s="215"/>
      <c r="AD153" s="219" t="s">
        <v>479</v>
      </c>
      <c r="AE153" s="220"/>
      <c r="AF153" s="220">
        <f>IF(AE152&lt;&gt;0,AF152/AE152,0)</f>
        <v>-23.928411891138094</v>
      </c>
      <c r="AG153" s="218"/>
    </row>
    <row r="154" spans="3:32" ht="15">
      <c r="C154" s="107"/>
      <c r="D154" s="107"/>
      <c r="E154" s="107"/>
      <c r="F154" s="107"/>
      <c r="G154" s="107"/>
      <c r="H154" s="107"/>
      <c r="I154" s="107"/>
      <c r="J154" s="107"/>
      <c r="N154" s="107"/>
      <c r="O154" s="107"/>
      <c r="Q154" s="107"/>
      <c r="AA154" s="107"/>
      <c r="AB154" s="107"/>
      <c r="AC154" s="107"/>
      <c r="AE154" s="118"/>
      <c r="AF154" s="118"/>
    </row>
    <row r="155" spans="3:32" ht="15">
      <c r="C155" s="107"/>
      <c r="D155" s="107"/>
      <c r="E155" s="107"/>
      <c r="F155" s="107"/>
      <c r="G155" s="107"/>
      <c r="H155" s="107"/>
      <c r="I155" s="107"/>
      <c r="J155" s="107"/>
      <c r="N155" s="107"/>
      <c r="O155" s="107"/>
      <c r="Q155" s="107"/>
      <c r="AA155" s="107"/>
      <c r="AB155" s="107"/>
      <c r="AC155" s="107"/>
      <c r="AD155" s="107"/>
      <c r="AE155" s="107"/>
      <c r="AF155" s="118"/>
    </row>
    <row r="156" spans="3:32" ht="15">
      <c r="C156" s="107"/>
      <c r="D156" s="107"/>
      <c r="E156" s="107"/>
      <c r="F156" s="107"/>
      <c r="G156" s="107"/>
      <c r="H156" s="107"/>
      <c r="I156" s="107"/>
      <c r="J156" s="107"/>
      <c r="N156" s="107"/>
      <c r="O156" s="107"/>
      <c r="Q156" s="107"/>
      <c r="AA156" s="107"/>
      <c r="AB156" s="107"/>
      <c r="AC156" s="107"/>
      <c r="AD156" s="107"/>
      <c r="AE156" s="107"/>
      <c r="AF156" s="118"/>
    </row>
    <row r="157" spans="3:32" ht="15">
      <c r="C157" s="107"/>
      <c r="D157" s="107"/>
      <c r="E157" s="107"/>
      <c r="F157" s="107"/>
      <c r="G157" s="107"/>
      <c r="H157" s="107"/>
      <c r="I157" s="107"/>
      <c r="J157" s="107"/>
      <c r="N157" s="107"/>
      <c r="O157" s="107"/>
      <c r="Q157" s="107"/>
      <c r="AA157" s="107"/>
      <c r="AB157" s="107"/>
      <c r="AC157" s="107"/>
      <c r="AD157" s="107"/>
      <c r="AE157" s="107"/>
      <c r="AF157" s="118"/>
    </row>
    <row r="158" spans="3:32" ht="15">
      <c r="C158" s="107"/>
      <c r="D158" s="107"/>
      <c r="E158" s="107"/>
      <c r="F158" s="107"/>
      <c r="G158" s="107"/>
      <c r="H158" s="107"/>
      <c r="I158" s="107"/>
      <c r="J158" s="107"/>
      <c r="N158" s="107"/>
      <c r="O158" s="107"/>
      <c r="Q158" s="107"/>
      <c r="AA158" s="107"/>
      <c r="AB158" s="107"/>
      <c r="AC158" s="107"/>
      <c r="AD158" s="107"/>
      <c r="AE158" s="107"/>
      <c r="AF158" s="118"/>
    </row>
    <row r="159" spans="3:32" ht="15">
      <c r="C159" s="107"/>
      <c r="D159" s="107"/>
      <c r="E159" s="107"/>
      <c r="F159" s="107"/>
      <c r="G159" s="107"/>
      <c r="H159" s="107"/>
      <c r="I159" s="107"/>
      <c r="J159" s="107"/>
      <c r="N159" s="107"/>
      <c r="O159" s="107"/>
      <c r="Q159" s="107"/>
      <c r="AA159" s="107"/>
      <c r="AB159" s="107"/>
      <c r="AC159" s="107"/>
      <c r="AD159" s="107"/>
      <c r="AE159" s="107"/>
      <c r="AF159" s="118"/>
    </row>
    <row r="160" spans="3:32" ht="15">
      <c r="C160" s="107"/>
      <c r="D160" s="107"/>
      <c r="E160" s="107"/>
      <c r="F160" s="107"/>
      <c r="G160" s="107"/>
      <c r="H160" s="107"/>
      <c r="I160" s="107"/>
      <c r="J160" s="107"/>
      <c r="N160" s="107"/>
      <c r="O160" s="107"/>
      <c r="Q160" s="107"/>
      <c r="AA160" s="107"/>
      <c r="AB160" s="107"/>
      <c r="AC160" s="107"/>
      <c r="AD160" s="107"/>
      <c r="AE160" s="107"/>
      <c r="AF160" s="118"/>
    </row>
  </sheetData>
  <sheetProtection/>
  <mergeCells count="12">
    <mergeCell ref="AH6:AJ6"/>
    <mergeCell ref="R5:U5"/>
    <mergeCell ref="V5:X5"/>
    <mergeCell ref="Z5:AA5"/>
    <mergeCell ref="AB5:AG5"/>
    <mergeCell ref="A1:AG1"/>
    <mergeCell ref="A3:AG3"/>
    <mergeCell ref="AB4:AG4"/>
    <mergeCell ref="A5:C5"/>
    <mergeCell ref="D5:K5"/>
    <mergeCell ref="L5:N5"/>
    <mergeCell ref="P5:Q5"/>
  </mergeCells>
  <dataValidations count="1">
    <dataValidation type="list" allowBlank="1" showInputMessage="1" showErrorMessage="1" sqref="AG7:AG153 I7:I15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1"/>
  <sheetViews>
    <sheetView showGridLines="0" tabSelected="1" zoomScalePageLayoutView="0" workbookViewId="0" topLeftCell="A127">
      <selection activeCell="C2" sqref="C1:C16384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0" hidden="1" customWidth="1"/>
    <col min="4" max="4" width="29.57421875" style="0" hidden="1" customWidth="1"/>
    <col min="5" max="5" width="15.8515625" style="3" customWidth="1"/>
    <col min="6" max="6" width="20.7109375" style="3" hidden="1" customWidth="1"/>
    <col min="7" max="7" width="20.7109375" style="5" hidden="1" customWidth="1"/>
    <col min="8" max="8" width="13.7109375" style="1" customWidth="1"/>
    <col min="9" max="10" width="14.7109375" style="85" customWidth="1"/>
    <col min="11" max="11" width="14.7109375" style="124" customWidth="1"/>
    <col min="12" max="12" width="14.7109375" style="1" customWidth="1"/>
    <col min="13" max="13" width="16.00390625" style="136" customWidth="1"/>
    <col min="14" max="14" width="18.140625" style="0" hidden="1" customWidth="1"/>
  </cols>
  <sheetData>
    <row r="1" spans="1:13" ht="22.5" customHeight="1">
      <c r="A1" s="239" t="s">
        <v>112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</row>
    <row r="2" spans="1:13" ht="22.5" customHeight="1">
      <c r="A2" s="65"/>
      <c r="B2" s="66"/>
      <c r="C2" s="66"/>
      <c r="D2" s="66"/>
      <c r="E2" s="66"/>
      <c r="F2" s="66"/>
      <c r="G2" s="66"/>
      <c r="H2" s="66"/>
      <c r="I2" s="86"/>
      <c r="J2" s="86"/>
      <c r="K2" s="125"/>
      <c r="L2" s="122"/>
      <c r="M2" s="132"/>
    </row>
    <row r="3" spans="1:13" ht="22.5" customHeight="1">
      <c r="A3" s="242" t="s">
        <v>480</v>
      </c>
      <c r="B3" s="243"/>
      <c r="C3" s="243"/>
      <c r="D3" s="243"/>
      <c r="E3" s="243"/>
      <c r="F3" s="243"/>
      <c r="G3" s="243"/>
      <c r="H3" s="243"/>
      <c r="I3" s="258"/>
      <c r="J3" s="258"/>
      <c r="K3" s="258"/>
      <c r="L3" s="258"/>
      <c r="M3" s="259"/>
    </row>
    <row r="4" spans="1:13" ht="22.5" customHeight="1">
      <c r="A4" s="24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9"/>
    </row>
    <row r="5" spans="1:13" s="62" customFormat="1" ht="22.5" customHeight="1">
      <c r="A5" s="256" t="s">
        <v>61</v>
      </c>
      <c r="B5" s="257"/>
      <c r="C5" s="257"/>
      <c r="D5" s="257"/>
      <c r="E5" s="257"/>
      <c r="F5" s="257"/>
      <c r="G5" s="257"/>
      <c r="H5" s="257"/>
      <c r="I5" s="276" t="s">
        <v>62</v>
      </c>
      <c r="J5" s="277"/>
      <c r="K5" s="277"/>
      <c r="L5" s="277"/>
      <c r="M5" s="278"/>
    </row>
    <row r="6" spans="1:13" ht="34.5" customHeight="1">
      <c r="A6" s="64" t="s">
        <v>3</v>
      </c>
      <c r="B6" s="64" t="s">
        <v>4</v>
      </c>
      <c r="C6" s="69" t="s">
        <v>9</v>
      </c>
      <c r="D6" s="70" t="s">
        <v>17</v>
      </c>
      <c r="E6" s="68" t="s">
        <v>2</v>
      </c>
      <c r="F6" s="64" t="s">
        <v>6</v>
      </c>
      <c r="G6" s="68" t="s">
        <v>7</v>
      </c>
      <c r="H6" s="71" t="s">
        <v>8</v>
      </c>
      <c r="I6" s="72" t="s">
        <v>56</v>
      </c>
      <c r="J6" s="72" t="s">
        <v>57</v>
      </c>
      <c r="K6" s="126" t="s">
        <v>59</v>
      </c>
      <c r="L6" s="123" t="s">
        <v>58</v>
      </c>
      <c r="M6" s="133" t="s">
        <v>60</v>
      </c>
    </row>
    <row r="7" spans="1:13" ht="12.75">
      <c r="A7" s="75"/>
      <c r="B7" s="75"/>
      <c r="C7" s="78"/>
      <c r="D7" s="77"/>
      <c r="E7" s="75"/>
      <c r="F7" s="75"/>
      <c r="G7" s="77"/>
      <c r="H7" s="79"/>
      <c r="I7" s="87"/>
      <c r="J7" s="88"/>
      <c r="K7" s="89"/>
      <c r="L7" s="79"/>
      <c r="M7" s="134"/>
    </row>
    <row r="8" spans="1:14" ht="12.75">
      <c r="A8" s="221">
        <v>979</v>
      </c>
      <c r="B8" s="75" t="s">
        <v>126</v>
      </c>
      <c r="C8" s="78"/>
      <c r="D8" s="77"/>
      <c r="E8" s="222" t="s">
        <v>133</v>
      </c>
      <c r="F8" s="75"/>
      <c r="G8" s="77"/>
      <c r="H8" s="79">
        <v>16.79</v>
      </c>
      <c r="I8" s="223"/>
      <c r="J8" s="224" t="s">
        <v>126</v>
      </c>
      <c r="K8" s="225">
        <f aca="true" t="shared" si="0" ref="K8:K39">IF(I8&lt;&gt;"",J8-I8,0)</f>
        <v>0</v>
      </c>
      <c r="L8" s="226">
        <v>16.79</v>
      </c>
      <c r="M8" s="227">
        <f aca="true" t="shared" si="1" ref="M8:M39">IF(I8&lt;&gt;"",L8*K8,0)</f>
        <v>0</v>
      </c>
      <c r="N8">
        <f aca="true" t="shared" si="2" ref="N8:N39">IF(I8&lt;&gt;"",L8,0)</f>
        <v>0</v>
      </c>
    </row>
    <row r="9" spans="1:14" ht="12.75">
      <c r="A9" s="221">
        <v>981</v>
      </c>
      <c r="B9" s="75" t="s">
        <v>151</v>
      </c>
      <c r="C9" s="78"/>
      <c r="D9" s="77"/>
      <c r="E9" s="222" t="s">
        <v>133</v>
      </c>
      <c r="F9" s="75"/>
      <c r="G9" s="77"/>
      <c r="H9" s="79">
        <v>869.97</v>
      </c>
      <c r="I9" s="223"/>
      <c r="J9" s="224" t="s">
        <v>151</v>
      </c>
      <c r="K9" s="225">
        <f t="shared" si="0"/>
        <v>0</v>
      </c>
      <c r="L9" s="226">
        <v>869.97</v>
      </c>
      <c r="M9" s="227">
        <f t="shared" si="1"/>
        <v>0</v>
      </c>
      <c r="N9">
        <f t="shared" si="2"/>
        <v>0</v>
      </c>
    </row>
    <row r="10" spans="1:14" ht="12.75">
      <c r="A10" s="221">
        <v>982</v>
      </c>
      <c r="B10" s="75" t="s">
        <v>151</v>
      </c>
      <c r="C10" s="78"/>
      <c r="D10" s="77"/>
      <c r="E10" s="222" t="s">
        <v>133</v>
      </c>
      <c r="F10" s="75"/>
      <c r="G10" s="77"/>
      <c r="H10" s="79">
        <v>352.5</v>
      </c>
      <c r="I10" s="223"/>
      <c r="J10" s="224" t="s">
        <v>151</v>
      </c>
      <c r="K10" s="225">
        <f t="shared" si="0"/>
        <v>0</v>
      </c>
      <c r="L10" s="226">
        <v>352.5</v>
      </c>
      <c r="M10" s="227">
        <f t="shared" si="1"/>
        <v>0</v>
      </c>
      <c r="N10">
        <f t="shared" si="2"/>
        <v>0</v>
      </c>
    </row>
    <row r="11" spans="1:14" ht="12.75">
      <c r="A11" s="221">
        <v>983</v>
      </c>
      <c r="B11" s="75" t="s">
        <v>151</v>
      </c>
      <c r="C11" s="78"/>
      <c r="D11" s="77"/>
      <c r="E11" s="222" t="s">
        <v>133</v>
      </c>
      <c r="F11" s="75"/>
      <c r="G11" s="77"/>
      <c r="H11" s="79">
        <v>300</v>
      </c>
      <c r="I11" s="223"/>
      <c r="J11" s="224" t="s">
        <v>151</v>
      </c>
      <c r="K11" s="225">
        <f t="shared" si="0"/>
        <v>0</v>
      </c>
      <c r="L11" s="226">
        <v>300</v>
      </c>
      <c r="M11" s="227">
        <f t="shared" si="1"/>
        <v>0</v>
      </c>
      <c r="N11">
        <f t="shared" si="2"/>
        <v>0</v>
      </c>
    </row>
    <row r="12" spans="1:14" ht="12.75">
      <c r="A12" s="221">
        <v>984</v>
      </c>
      <c r="B12" s="75" t="s">
        <v>151</v>
      </c>
      <c r="C12" s="78"/>
      <c r="D12" s="77"/>
      <c r="E12" s="222" t="s">
        <v>133</v>
      </c>
      <c r="F12" s="75"/>
      <c r="G12" s="77"/>
      <c r="H12" s="79">
        <v>200</v>
      </c>
      <c r="I12" s="223"/>
      <c r="J12" s="224" t="s">
        <v>151</v>
      </c>
      <c r="K12" s="225">
        <f t="shared" si="0"/>
        <v>0</v>
      </c>
      <c r="L12" s="226">
        <v>200</v>
      </c>
      <c r="M12" s="227">
        <f t="shared" si="1"/>
        <v>0</v>
      </c>
      <c r="N12">
        <f t="shared" si="2"/>
        <v>0</v>
      </c>
    </row>
    <row r="13" spans="1:14" ht="12.75">
      <c r="A13" s="221">
        <v>985</v>
      </c>
      <c r="B13" s="75" t="s">
        <v>151</v>
      </c>
      <c r="C13" s="78"/>
      <c r="D13" s="77"/>
      <c r="E13" s="222" t="s">
        <v>133</v>
      </c>
      <c r="F13" s="75"/>
      <c r="G13" s="77"/>
      <c r="H13" s="79">
        <v>337.92</v>
      </c>
      <c r="I13" s="223"/>
      <c r="J13" s="224" t="s">
        <v>151</v>
      </c>
      <c r="K13" s="225">
        <f t="shared" si="0"/>
        <v>0</v>
      </c>
      <c r="L13" s="226">
        <v>337.92</v>
      </c>
      <c r="M13" s="227">
        <f t="shared" si="1"/>
        <v>0</v>
      </c>
      <c r="N13">
        <f t="shared" si="2"/>
        <v>0</v>
      </c>
    </row>
    <row r="14" spans="1:14" ht="12.75">
      <c r="A14" s="221">
        <v>986</v>
      </c>
      <c r="B14" s="75" t="s">
        <v>151</v>
      </c>
      <c r="C14" s="78"/>
      <c r="D14" s="77"/>
      <c r="E14" s="222" t="s">
        <v>133</v>
      </c>
      <c r="F14" s="75"/>
      <c r="G14" s="77"/>
      <c r="H14" s="79">
        <v>750</v>
      </c>
      <c r="I14" s="223"/>
      <c r="J14" s="224" t="s">
        <v>151</v>
      </c>
      <c r="K14" s="225">
        <f t="shared" si="0"/>
        <v>0</v>
      </c>
      <c r="L14" s="226">
        <v>750</v>
      </c>
      <c r="M14" s="227">
        <f t="shared" si="1"/>
        <v>0</v>
      </c>
      <c r="N14">
        <f t="shared" si="2"/>
        <v>0</v>
      </c>
    </row>
    <row r="15" spans="1:14" ht="12.75">
      <c r="A15" s="221">
        <v>987</v>
      </c>
      <c r="B15" s="75" t="s">
        <v>151</v>
      </c>
      <c r="C15" s="78"/>
      <c r="D15" s="77"/>
      <c r="E15" s="222" t="s">
        <v>133</v>
      </c>
      <c r="F15" s="75"/>
      <c r="G15" s="77"/>
      <c r="H15" s="79">
        <v>1000</v>
      </c>
      <c r="I15" s="223"/>
      <c r="J15" s="224" t="s">
        <v>151</v>
      </c>
      <c r="K15" s="225">
        <f t="shared" si="0"/>
        <v>0</v>
      </c>
      <c r="L15" s="226">
        <v>1000</v>
      </c>
      <c r="M15" s="227">
        <f t="shared" si="1"/>
        <v>0</v>
      </c>
      <c r="N15">
        <f t="shared" si="2"/>
        <v>0</v>
      </c>
    </row>
    <row r="16" spans="1:14" ht="12.75">
      <c r="A16" s="221">
        <v>988</v>
      </c>
      <c r="B16" s="75" t="s">
        <v>151</v>
      </c>
      <c r="C16" s="78"/>
      <c r="D16" s="77"/>
      <c r="E16" s="222" t="s">
        <v>133</v>
      </c>
      <c r="F16" s="75"/>
      <c r="G16" s="77"/>
      <c r="H16" s="79">
        <v>191.05</v>
      </c>
      <c r="I16" s="223"/>
      <c r="J16" s="224" t="s">
        <v>151</v>
      </c>
      <c r="K16" s="225">
        <f t="shared" si="0"/>
        <v>0</v>
      </c>
      <c r="L16" s="226">
        <v>191.05</v>
      </c>
      <c r="M16" s="227">
        <f t="shared" si="1"/>
        <v>0</v>
      </c>
      <c r="N16">
        <f t="shared" si="2"/>
        <v>0</v>
      </c>
    </row>
    <row r="17" spans="1:14" ht="12.75">
      <c r="A17" s="221">
        <v>989</v>
      </c>
      <c r="B17" s="75" t="s">
        <v>151</v>
      </c>
      <c r="C17" s="78"/>
      <c r="D17" s="77"/>
      <c r="E17" s="222" t="s">
        <v>133</v>
      </c>
      <c r="F17" s="75"/>
      <c r="G17" s="77"/>
      <c r="H17" s="79">
        <v>233.96</v>
      </c>
      <c r="I17" s="223"/>
      <c r="J17" s="224" t="s">
        <v>151</v>
      </c>
      <c r="K17" s="225">
        <f t="shared" si="0"/>
        <v>0</v>
      </c>
      <c r="L17" s="226">
        <v>233.96</v>
      </c>
      <c r="M17" s="227">
        <f t="shared" si="1"/>
        <v>0</v>
      </c>
      <c r="N17">
        <f t="shared" si="2"/>
        <v>0</v>
      </c>
    </row>
    <row r="18" spans="1:14" ht="12.75">
      <c r="A18" s="221">
        <v>990</v>
      </c>
      <c r="B18" s="75" t="s">
        <v>151</v>
      </c>
      <c r="C18" s="78"/>
      <c r="D18" s="77"/>
      <c r="E18" s="222" t="s">
        <v>133</v>
      </c>
      <c r="F18" s="75"/>
      <c r="G18" s="77"/>
      <c r="H18" s="79">
        <v>250</v>
      </c>
      <c r="I18" s="223"/>
      <c r="J18" s="224" t="s">
        <v>151</v>
      </c>
      <c r="K18" s="225">
        <f t="shared" si="0"/>
        <v>0</v>
      </c>
      <c r="L18" s="226">
        <v>250</v>
      </c>
      <c r="M18" s="227">
        <f t="shared" si="1"/>
        <v>0</v>
      </c>
      <c r="N18">
        <f t="shared" si="2"/>
        <v>0</v>
      </c>
    </row>
    <row r="19" spans="1:14" ht="12.75">
      <c r="A19" s="221">
        <v>991</v>
      </c>
      <c r="B19" s="75" t="s">
        <v>151</v>
      </c>
      <c r="C19" s="78"/>
      <c r="D19" s="77"/>
      <c r="E19" s="222" t="s">
        <v>133</v>
      </c>
      <c r="F19" s="75"/>
      <c r="G19" s="77"/>
      <c r="H19" s="79">
        <v>266.66</v>
      </c>
      <c r="I19" s="223"/>
      <c r="J19" s="224" t="s">
        <v>151</v>
      </c>
      <c r="K19" s="225">
        <f t="shared" si="0"/>
        <v>0</v>
      </c>
      <c r="L19" s="226">
        <v>266.66</v>
      </c>
      <c r="M19" s="227">
        <f t="shared" si="1"/>
        <v>0</v>
      </c>
      <c r="N19">
        <f t="shared" si="2"/>
        <v>0</v>
      </c>
    </row>
    <row r="20" spans="1:14" ht="12.75">
      <c r="A20" s="221">
        <v>992</v>
      </c>
      <c r="B20" s="75" t="s">
        <v>151</v>
      </c>
      <c r="C20" s="78"/>
      <c r="D20" s="77"/>
      <c r="E20" s="222" t="s">
        <v>133</v>
      </c>
      <c r="F20" s="75"/>
      <c r="G20" s="77"/>
      <c r="H20" s="79">
        <v>312.5</v>
      </c>
      <c r="I20" s="223"/>
      <c r="J20" s="224" t="s">
        <v>151</v>
      </c>
      <c r="K20" s="225">
        <f t="shared" si="0"/>
        <v>0</v>
      </c>
      <c r="L20" s="226">
        <v>312.5</v>
      </c>
      <c r="M20" s="227">
        <f t="shared" si="1"/>
        <v>0</v>
      </c>
      <c r="N20">
        <f t="shared" si="2"/>
        <v>0</v>
      </c>
    </row>
    <row r="21" spans="1:14" ht="12.75">
      <c r="A21" s="221">
        <v>993</v>
      </c>
      <c r="B21" s="75" t="s">
        <v>151</v>
      </c>
      <c r="C21" s="78"/>
      <c r="D21" s="77"/>
      <c r="E21" s="222" t="s">
        <v>133</v>
      </c>
      <c r="F21" s="75"/>
      <c r="G21" s="77"/>
      <c r="H21" s="79">
        <v>303.12</v>
      </c>
      <c r="I21" s="223"/>
      <c r="J21" s="224" t="s">
        <v>151</v>
      </c>
      <c r="K21" s="225">
        <f t="shared" si="0"/>
        <v>0</v>
      </c>
      <c r="L21" s="226">
        <v>303.12</v>
      </c>
      <c r="M21" s="227">
        <f t="shared" si="1"/>
        <v>0</v>
      </c>
      <c r="N21">
        <f t="shared" si="2"/>
        <v>0</v>
      </c>
    </row>
    <row r="22" spans="1:14" ht="12.75">
      <c r="A22" s="221">
        <v>994</v>
      </c>
      <c r="B22" s="75" t="s">
        <v>151</v>
      </c>
      <c r="C22" s="78"/>
      <c r="D22" s="77"/>
      <c r="E22" s="222" t="s">
        <v>133</v>
      </c>
      <c r="F22" s="75"/>
      <c r="G22" s="77"/>
      <c r="H22" s="79">
        <v>262.5</v>
      </c>
      <c r="I22" s="223"/>
      <c r="J22" s="224" t="s">
        <v>151</v>
      </c>
      <c r="K22" s="225">
        <f t="shared" si="0"/>
        <v>0</v>
      </c>
      <c r="L22" s="226">
        <v>262.5</v>
      </c>
      <c r="M22" s="227">
        <f t="shared" si="1"/>
        <v>0</v>
      </c>
      <c r="N22">
        <f t="shared" si="2"/>
        <v>0</v>
      </c>
    </row>
    <row r="23" spans="1:14" ht="12.75">
      <c r="A23" s="221">
        <v>995</v>
      </c>
      <c r="B23" s="75" t="s">
        <v>151</v>
      </c>
      <c r="C23" s="78"/>
      <c r="D23" s="77"/>
      <c r="E23" s="222" t="s">
        <v>481</v>
      </c>
      <c r="F23" s="75"/>
      <c r="G23" s="77"/>
      <c r="H23" s="79">
        <v>154</v>
      </c>
      <c r="I23" s="223"/>
      <c r="J23" s="224" t="s">
        <v>151</v>
      </c>
      <c r="K23" s="225">
        <f t="shared" si="0"/>
        <v>0</v>
      </c>
      <c r="L23" s="226">
        <v>154</v>
      </c>
      <c r="M23" s="227">
        <f t="shared" si="1"/>
        <v>0</v>
      </c>
      <c r="N23">
        <f t="shared" si="2"/>
        <v>0</v>
      </c>
    </row>
    <row r="24" spans="1:14" ht="12.75">
      <c r="A24" s="221">
        <v>996</v>
      </c>
      <c r="B24" s="75" t="s">
        <v>151</v>
      </c>
      <c r="C24" s="78"/>
      <c r="D24" s="77"/>
      <c r="E24" s="222" t="s">
        <v>482</v>
      </c>
      <c r="F24" s="75"/>
      <c r="G24" s="77"/>
      <c r="H24" s="79">
        <v>442.52</v>
      </c>
      <c r="I24" s="223"/>
      <c r="J24" s="224" t="s">
        <v>151</v>
      </c>
      <c r="K24" s="225">
        <f t="shared" si="0"/>
        <v>0</v>
      </c>
      <c r="L24" s="226">
        <v>442.52</v>
      </c>
      <c r="M24" s="227">
        <f t="shared" si="1"/>
        <v>0</v>
      </c>
      <c r="N24">
        <f t="shared" si="2"/>
        <v>0</v>
      </c>
    </row>
    <row r="25" spans="1:14" ht="12.75">
      <c r="A25" s="221">
        <v>1000</v>
      </c>
      <c r="B25" s="75" t="s">
        <v>148</v>
      </c>
      <c r="C25" s="78"/>
      <c r="D25" s="77"/>
      <c r="E25" s="222" t="s">
        <v>133</v>
      </c>
      <c r="F25" s="75"/>
      <c r="G25" s="77"/>
      <c r="H25" s="79">
        <v>1162.03</v>
      </c>
      <c r="I25" s="223"/>
      <c r="J25" s="224" t="s">
        <v>148</v>
      </c>
      <c r="K25" s="225">
        <f t="shared" si="0"/>
        <v>0</v>
      </c>
      <c r="L25" s="226">
        <v>1162.03</v>
      </c>
      <c r="M25" s="227">
        <f t="shared" si="1"/>
        <v>0</v>
      </c>
      <c r="N25">
        <f t="shared" si="2"/>
        <v>0</v>
      </c>
    </row>
    <row r="26" spans="1:14" ht="12.75">
      <c r="A26" s="221">
        <v>1001</v>
      </c>
      <c r="B26" s="75" t="s">
        <v>148</v>
      </c>
      <c r="C26" s="78"/>
      <c r="D26" s="77"/>
      <c r="E26" s="222" t="s">
        <v>133</v>
      </c>
      <c r="F26" s="75"/>
      <c r="G26" s="77"/>
      <c r="H26" s="79">
        <v>319.55</v>
      </c>
      <c r="I26" s="223"/>
      <c r="J26" s="224" t="s">
        <v>148</v>
      </c>
      <c r="K26" s="225">
        <f t="shared" si="0"/>
        <v>0</v>
      </c>
      <c r="L26" s="226">
        <v>319.55</v>
      </c>
      <c r="M26" s="227">
        <f t="shared" si="1"/>
        <v>0</v>
      </c>
      <c r="N26">
        <f t="shared" si="2"/>
        <v>0</v>
      </c>
    </row>
    <row r="27" spans="1:14" ht="12.75">
      <c r="A27" s="221">
        <v>1002</v>
      </c>
      <c r="B27" s="75" t="s">
        <v>148</v>
      </c>
      <c r="C27" s="78"/>
      <c r="D27" s="77"/>
      <c r="E27" s="222" t="s">
        <v>133</v>
      </c>
      <c r="F27" s="75"/>
      <c r="G27" s="77"/>
      <c r="H27" s="79">
        <v>125.94</v>
      </c>
      <c r="I27" s="223"/>
      <c r="J27" s="224" t="s">
        <v>148</v>
      </c>
      <c r="K27" s="225">
        <f t="shared" si="0"/>
        <v>0</v>
      </c>
      <c r="L27" s="226">
        <v>125.94</v>
      </c>
      <c r="M27" s="227">
        <f t="shared" si="1"/>
        <v>0</v>
      </c>
      <c r="N27">
        <f t="shared" si="2"/>
        <v>0</v>
      </c>
    </row>
    <row r="28" spans="1:14" ht="12.75">
      <c r="A28" s="221">
        <v>1006</v>
      </c>
      <c r="B28" s="75" t="s">
        <v>185</v>
      </c>
      <c r="C28" s="78"/>
      <c r="D28" s="77"/>
      <c r="E28" s="222" t="s">
        <v>133</v>
      </c>
      <c r="F28" s="75"/>
      <c r="G28" s="77"/>
      <c r="H28" s="79">
        <v>567.58</v>
      </c>
      <c r="I28" s="223"/>
      <c r="J28" s="224" t="s">
        <v>185</v>
      </c>
      <c r="K28" s="225">
        <f t="shared" si="0"/>
        <v>0</v>
      </c>
      <c r="L28" s="226">
        <v>567.58</v>
      </c>
      <c r="M28" s="227">
        <f t="shared" si="1"/>
        <v>0</v>
      </c>
      <c r="N28">
        <f t="shared" si="2"/>
        <v>0</v>
      </c>
    </row>
    <row r="29" spans="1:14" ht="12.75">
      <c r="A29" s="221">
        <v>1007</v>
      </c>
      <c r="B29" s="75" t="s">
        <v>185</v>
      </c>
      <c r="C29" s="78"/>
      <c r="D29" s="77"/>
      <c r="E29" s="222" t="s">
        <v>133</v>
      </c>
      <c r="F29" s="75"/>
      <c r="G29" s="77"/>
      <c r="H29" s="79">
        <v>48.24</v>
      </c>
      <c r="I29" s="223"/>
      <c r="J29" s="224" t="s">
        <v>185</v>
      </c>
      <c r="K29" s="225">
        <f t="shared" si="0"/>
        <v>0</v>
      </c>
      <c r="L29" s="226">
        <v>48.24</v>
      </c>
      <c r="M29" s="227">
        <f t="shared" si="1"/>
        <v>0</v>
      </c>
      <c r="N29">
        <f t="shared" si="2"/>
        <v>0</v>
      </c>
    </row>
    <row r="30" spans="1:14" ht="12.75">
      <c r="A30" s="221">
        <v>1024</v>
      </c>
      <c r="B30" s="75" t="s">
        <v>142</v>
      </c>
      <c r="C30" s="78"/>
      <c r="D30" s="77"/>
      <c r="E30" s="222" t="s">
        <v>133</v>
      </c>
      <c r="F30" s="75"/>
      <c r="G30" s="77"/>
      <c r="H30" s="79">
        <v>237.47</v>
      </c>
      <c r="I30" s="223"/>
      <c r="J30" s="224" t="s">
        <v>142</v>
      </c>
      <c r="K30" s="225">
        <f t="shared" si="0"/>
        <v>0</v>
      </c>
      <c r="L30" s="226">
        <v>237.47</v>
      </c>
      <c r="M30" s="227">
        <f t="shared" si="1"/>
        <v>0</v>
      </c>
      <c r="N30">
        <f t="shared" si="2"/>
        <v>0</v>
      </c>
    </row>
    <row r="31" spans="1:14" ht="12.75">
      <c r="A31" s="221">
        <v>1027</v>
      </c>
      <c r="B31" s="75" t="s">
        <v>142</v>
      </c>
      <c r="C31" s="78"/>
      <c r="D31" s="77"/>
      <c r="E31" s="222" t="s">
        <v>133</v>
      </c>
      <c r="F31" s="75"/>
      <c r="G31" s="77"/>
      <c r="H31" s="79">
        <v>243.39</v>
      </c>
      <c r="I31" s="223"/>
      <c r="J31" s="224" t="s">
        <v>142</v>
      </c>
      <c r="K31" s="225">
        <f t="shared" si="0"/>
        <v>0</v>
      </c>
      <c r="L31" s="226">
        <v>243.39</v>
      </c>
      <c r="M31" s="227">
        <f t="shared" si="1"/>
        <v>0</v>
      </c>
      <c r="N31">
        <f t="shared" si="2"/>
        <v>0</v>
      </c>
    </row>
    <row r="32" spans="1:14" ht="12.75">
      <c r="A32" s="221">
        <v>1030</v>
      </c>
      <c r="B32" s="75" t="s">
        <v>142</v>
      </c>
      <c r="C32" s="78"/>
      <c r="D32" s="77"/>
      <c r="E32" s="222" t="s">
        <v>133</v>
      </c>
      <c r="F32" s="75"/>
      <c r="G32" s="77"/>
      <c r="H32" s="79">
        <v>150.96</v>
      </c>
      <c r="I32" s="223"/>
      <c r="J32" s="224" t="s">
        <v>142</v>
      </c>
      <c r="K32" s="225">
        <f t="shared" si="0"/>
        <v>0</v>
      </c>
      <c r="L32" s="226">
        <v>150.96</v>
      </c>
      <c r="M32" s="227">
        <f t="shared" si="1"/>
        <v>0</v>
      </c>
      <c r="N32">
        <f t="shared" si="2"/>
        <v>0</v>
      </c>
    </row>
    <row r="33" spans="1:14" ht="12.75">
      <c r="A33" s="221">
        <v>1033</v>
      </c>
      <c r="B33" s="75" t="s">
        <v>142</v>
      </c>
      <c r="C33" s="78"/>
      <c r="D33" s="77"/>
      <c r="E33" s="222" t="s">
        <v>133</v>
      </c>
      <c r="F33" s="75"/>
      <c r="G33" s="77"/>
      <c r="H33" s="79">
        <v>223.31</v>
      </c>
      <c r="I33" s="223"/>
      <c r="J33" s="224" t="s">
        <v>142</v>
      </c>
      <c r="K33" s="225">
        <f t="shared" si="0"/>
        <v>0</v>
      </c>
      <c r="L33" s="226">
        <v>223.31</v>
      </c>
      <c r="M33" s="227">
        <f t="shared" si="1"/>
        <v>0</v>
      </c>
      <c r="N33">
        <f t="shared" si="2"/>
        <v>0</v>
      </c>
    </row>
    <row r="34" spans="1:14" ht="12.75">
      <c r="A34" s="221">
        <v>1036</v>
      </c>
      <c r="B34" s="75" t="s">
        <v>142</v>
      </c>
      <c r="C34" s="78"/>
      <c r="D34" s="77"/>
      <c r="E34" s="222" t="s">
        <v>133</v>
      </c>
      <c r="F34" s="75"/>
      <c r="G34" s="77"/>
      <c r="H34" s="79">
        <v>124.97</v>
      </c>
      <c r="I34" s="223"/>
      <c r="J34" s="224" t="s">
        <v>142</v>
      </c>
      <c r="K34" s="225">
        <f t="shared" si="0"/>
        <v>0</v>
      </c>
      <c r="L34" s="226">
        <v>124.97</v>
      </c>
      <c r="M34" s="227">
        <f t="shared" si="1"/>
        <v>0</v>
      </c>
      <c r="N34">
        <f t="shared" si="2"/>
        <v>0</v>
      </c>
    </row>
    <row r="35" spans="1:14" ht="12.75">
      <c r="A35" s="221">
        <v>1040</v>
      </c>
      <c r="B35" s="75" t="s">
        <v>142</v>
      </c>
      <c r="C35" s="78"/>
      <c r="D35" s="77"/>
      <c r="E35" s="222" t="s">
        <v>133</v>
      </c>
      <c r="F35" s="75"/>
      <c r="G35" s="77"/>
      <c r="H35" s="79">
        <v>162.22</v>
      </c>
      <c r="I35" s="223"/>
      <c r="J35" s="224" t="s">
        <v>142</v>
      </c>
      <c r="K35" s="225">
        <f t="shared" si="0"/>
        <v>0</v>
      </c>
      <c r="L35" s="226">
        <v>162.22</v>
      </c>
      <c r="M35" s="227">
        <f t="shared" si="1"/>
        <v>0</v>
      </c>
      <c r="N35">
        <f t="shared" si="2"/>
        <v>0</v>
      </c>
    </row>
    <row r="36" spans="1:14" ht="12.75">
      <c r="A36" s="221">
        <v>1043</v>
      </c>
      <c r="B36" s="75" t="s">
        <v>142</v>
      </c>
      <c r="C36" s="78"/>
      <c r="D36" s="77"/>
      <c r="E36" s="222" t="s">
        <v>133</v>
      </c>
      <c r="F36" s="75"/>
      <c r="G36" s="77"/>
      <c r="H36" s="79">
        <v>25.93</v>
      </c>
      <c r="I36" s="223"/>
      <c r="J36" s="224" t="s">
        <v>142</v>
      </c>
      <c r="K36" s="225">
        <f t="shared" si="0"/>
        <v>0</v>
      </c>
      <c r="L36" s="226">
        <v>25.93</v>
      </c>
      <c r="M36" s="227">
        <f t="shared" si="1"/>
        <v>0</v>
      </c>
      <c r="N36">
        <f t="shared" si="2"/>
        <v>0</v>
      </c>
    </row>
    <row r="37" spans="1:14" ht="12.75">
      <c r="A37" s="221">
        <v>1056</v>
      </c>
      <c r="B37" s="75" t="s">
        <v>483</v>
      </c>
      <c r="C37" s="78"/>
      <c r="D37" s="77"/>
      <c r="E37" s="222" t="s">
        <v>133</v>
      </c>
      <c r="F37" s="75"/>
      <c r="G37" s="77"/>
      <c r="H37" s="79">
        <v>160</v>
      </c>
      <c r="I37" s="223"/>
      <c r="J37" s="224" t="s">
        <v>483</v>
      </c>
      <c r="K37" s="225">
        <f t="shared" si="0"/>
        <v>0</v>
      </c>
      <c r="L37" s="226">
        <v>160</v>
      </c>
      <c r="M37" s="227">
        <f t="shared" si="1"/>
        <v>0</v>
      </c>
      <c r="N37">
        <f t="shared" si="2"/>
        <v>0</v>
      </c>
    </row>
    <row r="38" spans="1:14" ht="12.75">
      <c r="A38" s="221">
        <v>1057</v>
      </c>
      <c r="B38" s="75" t="s">
        <v>483</v>
      </c>
      <c r="C38" s="78"/>
      <c r="D38" s="77"/>
      <c r="E38" s="222" t="s">
        <v>133</v>
      </c>
      <c r="F38" s="75"/>
      <c r="G38" s="77"/>
      <c r="H38" s="79">
        <v>320</v>
      </c>
      <c r="I38" s="223"/>
      <c r="J38" s="224" t="s">
        <v>483</v>
      </c>
      <c r="K38" s="225">
        <f t="shared" si="0"/>
        <v>0</v>
      </c>
      <c r="L38" s="226">
        <v>320</v>
      </c>
      <c r="M38" s="227">
        <f t="shared" si="1"/>
        <v>0</v>
      </c>
      <c r="N38">
        <f t="shared" si="2"/>
        <v>0</v>
      </c>
    </row>
    <row r="39" spans="1:14" ht="12.75">
      <c r="A39" s="221">
        <v>1067</v>
      </c>
      <c r="B39" s="75" t="s">
        <v>221</v>
      </c>
      <c r="C39" s="78"/>
      <c r="D39" s="77"/>
      <c r="E39" s="222" t="s">
        <v>133</v>
      </c>
      <c r="F39" s="75"/>
      <c r="G39" s="77"/>
      <c r="H39" s="79">
        <v>16.79</v>
      </c>
      <c r="I39" s="223"/>
      <c r="J39" s="224" t="s">
        <v>221</v>
      </c>
      <c r="K39" s="225">
        <f t="shared" si="0"/>
        <v>0</v>
      </c>
      <c r="L39" s="226">
        <v>16.79</v>
      </c>
      <c r="M39" s="227">
        <f t="shared" si="1"/>
        <v>0</v>
      </c>
      <c r="N39">
        <f t="shared" si="2"/>
        <v>0</v>
      </c>
    </row>
    <row r="40" spans="1:14" ht="12.75">
      <c r="A40" s="221">
        <v>1071</v>
      </c>
      <c r="B40" s="75" t="s">
        <v>238</v>
      </c>
      <c r="C40" s="78"/>
      <c r="D40" s="77"/>
      <c r="E40" s="222" t="s">
        <v>133</v>
      </c>
      <c r="F40" s="75"/>
      <c r="G40" s="77"/>
      <c r="H40" s="79">
        <v>30.6</v>
      </c>
      <c r="I40" s="223"/>
      <c r="J40" s="224" t="s">
        <v>238</v>
      </c>
      <c r="K40" s="225">
        <f aca="true" t="shared" si="3" ref="K40:K71">IF(I40&lt;&gt;"",J40-I40,0)</f>
        <v>0</v>
      </c>
      <c r="L40" s="226">
        <v>30.6</v>
      </c>
      <c r="M40" s="227">
        <f aca="true" t="shared" si="4" ref="M40:M71">IF(I40&lt;&gt;"",L40*K40,0)</f>
        <v>0</v>
      </c>
      <c r="N40">
        <f aca="true" t="shared" si="5" ref="N40:N71">IF(I40&lt;&gt;"",L40,0)</f>
        <v>0</v>
      </c>
    </row>
    <row r="41" spans="1:14" ht="12.75">
      <c r="A41" s="221">
        <v>1072</v>
      </c>
      <c r="B41" s="75" t="s">
        <v>238</v>
      </c>
      <c r="C41" s="78"/>
      <c r="D41" s="77"/>
      <c r="E41" s="222" t="s">
        <v>133</v>
      </c>
      <c r="F41" s="75"/>
      <c r="G41" s="77"/>
      <c r="H41" s="79">
        <v>50.4</v>
      </c>
      <c r="I41" s="223"/>
      <c r="J41" s="224" t="s">
        <v>238</v>
      </c>
      <c r="K41" s="225">
        <f t="shared" si="3"/>
        <v>0</v>
      </c>
      <c r="L41" s="226">
        <v>50.4</v>
      </c>
      <c r="M41" s="227">
        <f t="shared" si="4"/>
        <v>0</v>
      </c>
      <c r="N41">
        <f t="shared" si="5"/>
        <v>0</v>
      </c>
    </row>
    <row r="42" spans="1:14" ht="12.75">
      <c r="A42" s="221">
        <v>1073</v>
      </c>
      <c r="B42" s="75" t="s">
        <v>238</v>
      </c>
      <c r="C42" s="78"/>
      <c r="D42" s="77"/>
      <c r="E42" s="222" t="s">
        <v>133</v>
      </c>
      <c r="F42" s="75"/>
      <c r="G42" s="77"/>
      <c r="H42" s="79">
        <v>63</v>
      </c>
      <c r="I42" s="223"/>
      <c r="J42" s="224" t="s">
        <v>238</v>
      </c>
      <c r="K42" s="225">
        <f t="shared" si="3"/>
        <v>0</v>
      </c>
      <c r="L42" s="226">
        <v>63</v>
      </c>
      <c r="M42" s="227">
        <f t="shared" si="4"/>
        <v>0</v>
      </c>
      <c r="N42">
        <f t="shared" si="5"/>
        <v>0</v>
      </c>
    </row>
    <row r="43" spans="1:14" ht="12.75">
      <c r="A43" s="221">
        <v>1074</v>
      </c>
      <c r="B43" s="75" t="s">
        <v>238</v>
      </c>
      <c r="C43" s="78"/>
      <c r="D43" s="77"/>
      <c r="E43" s="222" t="s">
        <v>133</v>
      </c>
      <c r="F43" s="75"/>
      <c r="G43" s="77"/>
      <c r="H43" s="79">
        <v>36</v>
      </c>
      <c r="I43" s="223"/>
      <c r="J43" s="224" t="s">
        <v>238</v>
      </c>
      <c r="K43" s="225">
        <f t="shared" si="3"/>
        <v>0</v>
      </c>
      <c r="L43" s="226">
        <v>36</v>
      </c>
      <c r="M43" s="227">
        <f t="shared" si="4"/>
        <v>0</v>
      </c>
      <c r="N43">
        <f t="shared" si="5"/>
        <v>0</v>
      </c>
    </row>
    <row r="44" spans="1:14" ht="12.75">
      <c r="A44" s="221">
        <v>1075</v>
      </c>
      <c r="B44" s="75" t="s">
        <v>238</v>
      </c>
      <c r="C44" s="78"/>
      <c r="D44" s="77"/>
      <c r="E44" s="222" t="s">
        <v>133</v>
      </c>
      <c r="F44" s="75"/>
      <c r="G44" s="77"/>
      <c r="H44" s="79">
        <v>14.4</v>
      </c>
      <c r="I44" s="223"/>
      <c r="J44" s="224" t="s">
        <v>238</v>
      </c>
      <c r="K44" s="225">
        <f t="shared" si="3"/>
        <v>0</v>
      </c>
      <c r="L44" s="226">
        <v>14.4</v>
      </c>
      <c r="M44" s="227">
        <f t="shared" si="4"/>
        <v>0</v>
      </c>
      <c r="N44">
        <f t="shared" si="5"/>
        <v>0</v>
      </c>
    </row>
    <row r="45" spans="1:14" ht="12.75">
      <c r="A45" s="221">
        <v>1076</v>
      </c>
      <c r="B45" s="75" t="s">
        <v>238</v>
      </c>
      <c r="C45" s="78"/>
      <c r="D45" s="77"/>
      <c r="E45" s="222" t="s">
        <v>133</v>
      </c>
      <c r="F45" s="75"/>
      <c r="G45" s="77"/>
      <c r="H45" s="79">
        <v>50.4</v>
      </c>
      <c r="I45" s="223"/>
      <c r="J45" s="224" t="s">
        <v>238</v>
      </c>
      <c r="K45" s="225">
        <f t="shared" si="3"/>
        <v>0</v>
      </c>
      <c r="L45" s="226">
        <v>50.4</v>
      </c>
      <c r="M45" s="227">
        <f t="shared" si="4"/>
        <v>0</v>
      </c>
      <c r="N45">
        <f t="shared" si="5"/>
        <v>0</v>
      </c>
    </row>
    <row r="46" spans="1:14" ht="12.75">
      <c r="A46" s="221">
        <v>1077</v>
      </c>
      <c r="B46" s="75" t="s">
        <v>238</v>
      </c>
      <c r="C46" s="78"/>
      <c r="D46" s="77"/>
      <c r="E46" s="222" t="s">
        <v>133</v>
      </c>
      <c r="F46" s="75"/>
      <c r="G46" s="77"/>
      <c r="H46" s="79">
        <v>36</v>
      </c>
      <c r="I46" s="223"/>
      <c r="J46" s="224" t="s">
        <v>238</v>
      </c>
      <c r="K46" s="225">
        <f t="shared" si="3"/>
        <v>0</v>
      </c>
      <c r="L46" s="226">
        <v>36</v>
      </c>
      <c r="M46" s="227">
        <f t="shared" si="4"/>
        <v>0</v>
      </c>
      <c r="N46">
        <f t="shared" si="5"/>
        <v>0</v>
      </c>
    </row>
    <row r="47" spans="1:14" ht="12.75">
      <c r="A47" s="221">
        <v>1078</v>
      </c>
      <c r="B47" s="75" t="s">
        <v>238</v>
      </c>
      <c r="C47" s="78"/>
      <c r="D47" s="77"/>
      <c r="E47" s="222" t="s">
        <v>133</v>
      </c>
      <c r="F47" s="75"/>
      <c r="G47" s="77"/>
      <c r="H47" s="79">
        <v>183.6</v>
      </c>
      <c r="I47" s="223"/>
      <c r="J47" s="224" t="s">
        <v>238</v>
      </c>
      <c r="K47" s="225">
        <f t="shared" si="3"/>
        <v>0</v>
      </c>
      <c r="L47" s="226">
        <v>183.6</v>
      </c>
      <c r="M47" s="227">
        <f t="shared" si="4"/>
        <v>0</v>
      </c>
      <c r="N47">
        <f t="shared" si="5"/>
        <v>0</v>
      </c>
    </row>
    <row r="48" spans="1:14" ht="12.75">
      <c r="A48" s="221">
        <v>1079</v>
      </c>
      <c r="B48" s="75" t="s">
        <v>238</v>
      </c>
      <c r="C48" s="78"/>
      <c r="D48" s="77"/>
      <c r="E48" s="222" t="s">
        <v>133</v>
      </c>
      <c r="F48" s="75"/>
      <c r="G48" s="77"/>
      <c r="H48" s="79">
        <v>64.8</v>
      </c>
      <c r="I48" s="223"/>
      <c r="J48" s="224" t="s">
        <v>238</v>
      </c>
      <c r="K48" s="225">
        <f t="shared" si="3"/>
        <v>0</v>
      </c>
      <c r="L48" s="226">
        <v>64.8</v>
      </c>
      <c r="M48" s="227">
        <f t="shared" si="4"/>
        <v>0</v>
      </c>
      <c r="N48">
        <f t="shared" si="5"/>
        <v>0</v>
      </c>
    </row>
    <row r="49" spans="1:14" ht="12.75">
      <c r="A49" s="221">
        <v>1080</v>
      </c>
      <c r="B49" s="75" t="s">
        <v>238</v>
      </c>
      <c r="C49" s="78"/>
      <c r="D49" s="77"/>
      <c r="E49" s="222" t="s">
        <v>133</v>
      </c>
      <c r="F49" s="75"/>
      <c r="G49" s="77"/>
      <c r="H49" s="79">
        <v>14.4</v>
      </c>
      <c r="I49" s="223"/>
      <c r="J49" s="224" t="s">
        <v>238</v>
      </c>
      <c r="K49" s="225">
        <f t="shared" si="3"/>
        <v>0</v>
      </c>
      <c r="L49" s="226">
        <v>14.4</v>
      </c>
      <c r="M49" s="227">
        <f t="shared" si="4"/>
        <v>0</v>
      </c>
      <c r="N49">
        <f t="shared" si="5"/>
        <v>0</v>
      </c>
    </row>
    <row r="50" spans="1:14" ht="12.75">
      <c r="A50" s="221">
        <v>1081</v>
      </c>
      <c r="B50" s="75" t="s">
        <v>238</v>
      </c>
      <c r="C50" s="78"/>
      <c r="D50" s="77"/>
      <c r="E50" s="222" t="s">
        <v>133</v>
      </c>
      <c r="F50" s="75"/>
      <c r="G50" s="77"/>
      <c r="H50" s="79">
        <v>27</v>
      </c>
      <c r="I50" s="223"/>
      <c r="J50" s="224" t="s">
        <v>238</v>
      </c>
      <c r="K50" s="225">
        <f t="shared" si="3"/>
        <v>0</v>
      </c>
      <c r="L50" s="226">
        <v>27</v>
      </c>
      <c r="M50" s="227">
        <f t="shared" si="4"/>
        <v>0</v>
      </c>
      <c r="N50">
        <f t="shared" si="5"/>
        <v>0</v>
      </c>
    </row>
    <row r="51" spans="1:14" ht="12.75">
      <c r="A51" s="221">
        <v>1082</v>
      </c>
      <c r="B51" s="75" t="s">
        <v>238</v>
      </c>
      <c r="C51" s="78"/>
      <c r="D51" s="77"/>
      <c r="E51" s="222" t="s">
        <v>133</v>
      </c>
      <c r="F51" s="75"/>
      <c r="G51" s="77"/>
      <c r="H51" s="79">
        <v>48.6</v>
      </c>
      <c r="I51" s="223"/>
      <c r="J51" s="224" t="s">
        <v>238</v>
      </c>
      <c r="K51" s="225">
        <f t="shared" si="3"/>
        <v>0</v>
      </c>
      <c r="L51" s="226">
        <v>48.6</v>
      </c>
      <c r="M51" s="227">
        <f t="shared" si="4"/>
        <v>0</v>
      </c>
      <c r="N51">
        <f t="shared" si="5"/>
        <v>0</v>
      </c>
    </row>
    <row r="52" spans="1:14" ht="12.75">
      <c r="A52" s="221">
        <v>1083</v>
      </c>
      <c r="B52" s="75" t="s">
        <v>238</v>
      </c>
      <c r="C52" s="78"/>
      <c r="D52" s="77"/>
      <c r="E52" s="222" t="s">
        <v>133</v>
      </c>
      <c r="F52" s="75"/>
      <c r="G52" s="77"/>
      <c r="H52" s="79">
        <v>57.6</v>
      </c>
      <c r="I52" s="223"/>
      <c r="J52" s="224" t="s">
        <v>238</v>
      </c>
      <c r="K52" s="225">
        <f t="shared" si="3"/>
        <v>0</v>
      </c>
      <c r="L52" s="226">
        <v>57.6</v>
      </c>
      <c r="M52" s="227">
        <f t="shared" si="4"/>
        <v>0</v>
      </c>
      <c r="N52">
        <f t="shared" si="5"/>
        <v>0</v>
      </c>
    </row>
    <row r="53" spans="1:14" ht="12.75">
      <c r="A53" s="221">
        <v>1085</v>
      </c>
      <c r="B53" s="75" t="s">
        <v>149</v>
      </c>
      <c r="C53" s="78"/>
      <c r="D53" s="77"/>
      <c r="E53" s="222" t="s">
        <v>484</v>
      </c>
      <c r="F53" s="75"/>
      <c r="G53" s="77"/>
      <c r="H53" s="79">
        <v>671</v>
      </c>
      <c r="I53" s="223"/>
      <c r="J53" s="224" t="s">
        <v>149</v>
      </c>
      <c r="K53" s="225">
        <f t="shared" si="3"/>
        <v>0</v>
      </c>
      <c r="L53" s="226">
        <v>671</v>
      </c>
      <c r="M53" s="227">
        <f t="shared" si="4"/>
        <v>0</v>
      </c>
      <c r="N53">
        <f t="shared" si="5"/>
        <v>0</v>
      </c>
    </row>
    <row r="54" spans="1:14" ht="12.75">
      <c r="A54" s="221">
        <v>1105</v>
      </c>
      <c r="B54" s="75" t="s">
        <v>243</v>
      </c>
      <c r="C54" s="78"/>
      <c r="D54" s="77"/>
      <c r="E54" s="222" t="s">
        <v>133</v>
      </c>
      <c r="F54" s="75"/>
      <c r="G54" s="77"/>
      <c r="H54" s="79">
        <v>2848.56</v>
      </c>
      <c r="I54" s="223"/>
      <c r="J54" s="224" t="s">
        <v>243</v>
      </c>
      <c r="K54" s="225">
        <f t="shared" si="3"/>
        <v>0</v>
      </c>
      <c r="L54" s="226">
        <v>2848.56</v>
      </c>
      <c r="M54" s="227">
        <f t="shared" si="4"/>
        <v>0</v>
      </c>
      <c r="N54">
        <f t="shared" si="5"/>
        <v>0</v>
      </c>
    </row>
    <row r="55" spans="1:14" ht="12.75">
      <c r="A55" s="221">
        <v>1106</v>
      </c>
      <c r="B55" s="75" t="s">
        <v>285</v>
      </c>
      <c r="C55" s="78"/>
      <c r="D55" s="77"/>
      <c r="E55" s="222" t="s">
        <v>159</v>
      </c>
      <c r="F55" s="75"/>
      <c r="G55" s="77"/>
      <c r="H55" s="79">
        <v>1413.82</v>
      </c>
      <c r="I55" s="223"/>
      <c r="J55" s="224" t="s">
        <v>285</v>
      </c>
      <c r="K55" s="225">
        <f t="shared" si="3"/>
        <v>0</v>
      </c>
      <c r="L55" s="226">
        <v>1413.82</v>
      </c>
      <c r="M55" s="227">
        <f t="shared" si="4"/>
        <v>0</v>
      </c>
      <c r="N55">
        <f t="shared" si="5"/>
        <v>0</v>
      </c>
    </row>
    <row r="56" spans="1:14" ht="12.75">
      <c r="A56" s="221">
        <v>1121</v>
      </c>
      <c r="B56" s="75" t="s">
        <v>288</v>
      </c>
      <c r="C56" s="78"/>
      <c r="D56" s="77"/>
      <c r="E56" s="222" t="s">
        <v>159</v>
      </c>
      <c r="F56" s="75"/>
      <c r="G56" s="77"/>
      <c r="H56" s="79">
        <v>120.17</v>
      </c>
      <c r="I56" s="223"/>
      <c r="J56" s="224" t="s">
        <v>288</v>
      </c>
      <c r="K56" s="225">
        <f t="shared" si="3"/>
        <v>0</v>
      </c>
      <c r="L56" s="226">
        <v>120.17</v>
      </c>
      <c r="M56" s="227">
        <f t="shared" si="4"/>
        <v>0</v>
      </c>
      <c r="N56">
        <f t="shared" si="5"/>
        <v>0</v>
      </c>
    </row>
    <row r="57" spans="1:14" ht="12.75">
      <c r="A57" s="221">
        <v>1122</v>
      </c>
      <c r="B57" s="75" t="s">
        <v>288</v>
      </c>
      <c r="C57" s="78"/>
      <c r="D57" s="77"/>
      <c r="E57" s="222" t="s">
        <v>159</v>
      </c>
      <c r="F57" s="75"/>
      <c r="G57" s="77"/>
      <c r="H57" s="79">
        <v>336.49</v>
      </c>
      <c r="I57" s="223"/>
      <c r="J57" s="224" t="s">
        <v>288</v>
      </c>
      <c r="K57" s="225">
        <f t="shared" si="3"/>
        <v>0</v>
      </c>
      <c r="L57" s="226">
        <v>336.49</v>
      </c>
      <c r="M57" s="227">
        <f t="shared" si="4"/>
        <v>0</v>
      </c>
      <c r="N57">
        <f t="shared" si="5"/>
        <v>0</v>
      </c>
    </row>
    <row r="58" spans="1:14" ht="12.75">
      <c r="A58" s="221">
        <v>1126</v>
      </c>
      <c r="B58" s="75" t="s">
        <v>268</v>
      </c>
      <c r="C58" s="78"/>
      <c r="D58" s="77"/>
      <c r="E58" s="222" t="s">
        <v>133</v>
      </c>
      <c r="F58" s="75"/>
      <c r="G58" s="77"/>
      <c r="H58" s="79">
        <v>53.13</v>
      </c>
      <c r="I58" s="223"/>
      <c r="J58" s="224" t="s">
        <v>268</v>
      </c>
      <c r="K58" s="225">
        <f t="shared" si="3"/>
        <v>0</v>
      </c>
      <c r="L58" s="226">
        <v>53.13</v>
      </c>
      <c r="M58" s="227">
        <f t="shared" si="4"/>
        <v>0</v>
      </c>
      <c r="N58">
        <f t="shared" si="5"/>
        <v>0</v>
      </c>
    </row>
    <row r="59" spans="1:14" ht="12.75">
      <c r="A59" s="221">
        <v>1130</v>
      </c>
      <c r="B59" s="75" t="s">
        <v>272</v>
      </c>
      <c r="C59" s="78"/>
      <c r="D59" s="77"/>
      <c r="E59" s="222" t="s">
        <v>133</v>
      </c>
      <c r="F59" s="75"/>
      <c r="G59" s="77"/>
      <c r="H59" s="79">
        <v>1162.03</v>
      </c>
      <c r="I59" s="223"/>
      <c r="J59" s="224" t="s">
        <v>272</v>
      </c>
      <c r="K59" s="225">
        <f t="shared" si="3"/>
        <v>0</v>
      </c>
      <c r="L59" s="226">
        <v>1162.03</v>
      </c>
      <c r="M59" s="227">
        <f t="shared" si="4"/>
        <v>0</v>
      </c>
      <c r="N59">
        <f t="shared" si="5"/>
        <v>0</v>
      </c>
    </row>
    <row r="60" spans="1:14" ht="12.75">
      <c r="A60" s="221">
        <v>1131</v>
      </c>
      <c r="B60" s="75" t="s">
        <v>272</v>
      </c>
      <c r="C60" s="78"/>
      <c r="D60" s="77"/>
      <c r="E60" s="222" t="s">
        <v>133</v>
      </c>
      <c r="F60" s="75"/>
      <c r="G60" s="77"/>
      <c r="H60" s="79">
        <v>319.55</v>
      </c>
      <c r="I60" s="223"/>
      <c r="J60" s="224" t="s">
        <v>272</v>
      </c>
      <c r="K60" s="225">
        <f t="shared" si="3"/>
        <v>0</v>
      </c>
      <c r="L60" s="226">
        <v>319.55</v>
      </c>
      <c r="M60" s="227">
        <f t="shared" si="4"/>
        <v>0</v>
      </c>
      <c r="N60">
        <f t="shared" si="5"/>
        <v>0</v>
      </c>
    </row>
    <row r="61" spans="1:14" ht="12.75">
      <c r="A61" s="221">
        <v>1132</v>
      </c>
      <c r="B61" s="75" t="s">
        <v>272</v>
      </c>
      <c r="C61" s="78"/>
      <c r="D61" s="77"/>
      <c r="E61" s="222" t="s">
        <v>133</v>
      </c>
      <c r="F61" s="75"/>
      <c r="G61" s="77"/>
      <c r="H61" s="79">
        <v>125.94</v>
      </c>
      <c r="I61" s="223"/>
      <c r="J61" s="224" t="s">
        <v>272</v>
      </c>
      <c r="K61" s="225">
        <f t="shared" si="3"/>
        <v>0</v>
      </c>
      <c r="L61" s="226">
        <v>125.94</v>
      </c>
      <c r="M61" s="227">
        <f t="shared" si="4"/>
        <v>0</v>
      </c>
      <c r="N61">
        <f t="shared" si="5"/>
        <v>0</v>
      </c>
    </row>
    <row r="62" spans="1:14" ht="12.75">
      <c r="A62" s="221">
        <v>1148</v>
      </c>
      <c r="B62" s="75" t="s">
        <v>272</v>
      </c>
      <c r="C62" s="78"/>
      <c r="D62" s="77"/>
      <c r="E62" s="222" t="s">
        <v>133</v>
      </c>
      <c r="F62" s="75"/>
      <c r="G62" s="77"/>
      <c r="H62" s="79">
        <v>237.47</v>
      </c>
      <c r="I62" s="223"/>
      <c r="J62" s="224" t="s">
        <v>272</v>
      </c>
      <c r="K62" s="225">
        <f t="shared" si="3"/>
        <v>0</v>
      </c>
      <c r="L62" s="226">
        <v>237.47</v>
      </c>
      <c r="M62" s="227">
        <f t="shared" si="4"/>
        <v>0</v>
      </c>
      <c r="N62">
        <f t="shared" si="5"/>
        <v>0</v>
      </c>
    </row>
    <row r="63" spans="1:14" ht="12.75">
      <c r="A63" s="221">
        <v>1151</v>
      </c>
      <c r="B63" s="75" t="s">
        <v>272</v>
      </c>
      <c r="C63" s="78"/>
      <c r="D63" s="77"/>
      <c r="E63" s="222" t="s">
        <v>133</v>
      </c>
      <c r="F63" s="75"/>
      <c r="G63" s="77"/>
      <c r="H63" s="79">
        <v>243.39</v>
      </c>
      <c r="I63" s="223"/>
      <c r="J63" s="224" t="s">
        <v>272</v>
      </c>
      <c r="K63" s="225">
        <f t="shared" si="3"/>
        <v>0</v>
      </c>
      <c r="L63" s="226">
        <v>243.39</v>
      </c>
      <c r="M63" s="227">
        <f t="shared" si="4"/>
        <v>0</v>
      </c>
      <c r="N63">
        <f t="shared" si="5"/>
        <v>0</v>
      </c>
    </row>
    <row r="64" spans="1:14" ht="12.75">
      <c r="A64" s="221">
        <v>1154</v>
      </c>
      <c r="B64" s="75" t="s">
        <v>272</v>
      </c>
      <c r="C64" s="78"/>
      <c r="D64" s="77"/>
      <c r="E64" s="222" t="s">
        <v>133</v>
      </c>
      <c r="F64" s="75"/>
      <c r="G64" s="77"/>
      <c r="H64" s="79">
        <v>150.96</v>
      </c>
      <c r="I64" s="223"/>
      <c r="J64" s="224" t="s">
        <v>272</v>
      </c>
      <c r="K64" s="225">
        <f t="shared" si="3"/>
        <v>0</v>
      </c>
      <c r="L64" s="226">
        <v>150.96</v>
      </c>
      <c r="M64" s="227">
        <f t="shared" si="4"/>
        <v>0</v>
      </c>
      <c r="N64">
        <f t="shared" si="5"/>
        <v>0</v>
      </c>
    </row>
    <row r="65" spans="1:14" ht="12.75">
      <c r="A65" s="221">
        <v>1157</v>
      </c>
      <c r="B65" s="75" t="s">
        <v>272</v>
      </c>
      <c r="C65" s="78"/>
      <c r="D65" s="77"/>
      <c r="E65" s="222" t="s">
        <v>133</v>
      </c>
      <c r="F65" s="75"/>
      <c r="G65" s="77"/>
      <c r="H65" s="79">
        <v>223.31</v>
      </c>
      <c r="I65" s="223"/>
      <c r="J65" s="224" t="s">
        <v>272</v>
      </c>
      <c r="K65" s="225">
        <f t="shared" si="3"/>
        <v>0</v>
      </c>
      <c r="L65" s="226">
        <v>223.31</v>
      </c>
      <c r="M65" s="227">
        <f t="shared" si="4"/>
        <v>0</v>
      </c>
      <c r="N65">
        <f t="shared" si="5"/>
        <v>0</v>
      </c>
    </row>
    <row r="66" spans="1:14" ht="12.75">
      <c r="A66" s="221">
        <v>1160</v>
      </c>
      <c r="B66" s="75" t="s">
        <v>272</v>
      </c>
      <c r="C66" s="78"/>
      <c r="D66" s="77"/>
      <c r="E66" s="222" t="s">
        <v>133</v>
      </c>
      <c r="F66" s="75"/>
      <c r="G66" s="77"/>
      <c r="H66" s="79">
        <v>124.66</v>
      </c>
      <c r="I66" s="223"/>
      <c r="J66" s="224" t="s">
        <v>272</v>
      </c>
      <c r="K66" s="225">
        <f t="shared" si="3"/>
        <v>0</v>
      </c>
      <c r="L66" s="226">
        <v>124.66</v>
      </c>
      <c r="M66" s="227">
        <f t="shared" si="4"/>
        <v>0</v>
      </c>
      <c r="N66">
        <f t="shared" si="5"/>
        <v>0</v>
      </c>
    </row>
    <row r="67" spans="1:14" ht="12.75">
      <c r="A67" s="221">
        <v>1163</v>
      </c>
      <c r="B67" s="75" t="s">
        <v>272</v>
      </c>
      <c r="C67" s="78"/>
      <c r="D67" s="77"/>
      <c r="E67" s="222" t="s">
        <v>133</v>
      </c>
      <c r="F67" s="75"/>
      <c r="G67" s="77"/>
      <c r="H67" s="79">
        <v>40.47</v>
      </c>
      <c r="I67" s="223"/>
      <c r="J67" s="224" t="s">
        <v>272</v>
      </c>
      <c r="K67" s="225">
        <f t="shared" si="3"/>
        <v>0</v>
      </c>
      <c r="L67" s="226">
        <v>40.47</v>
      </c>
      <c r="M67" s="227">
        <f t="shared" si="4"/>
        <v>0</v>
      </c>
      <c r="N67">
        <f t="shared" si="5"/>
        <v>0</v>
      </c>
    </row>
    <row r="68" spans="1:14" ht="12.75">
      <c r="A68" s="221">
        <v>1166</v>
      </c>
      <c r="B68" s="75" t="s">
        <v>272</v>
      </c>
      <c r="C68" s="78"/>
      <c r="D68" s="77"/>
      <c r="E68" s="222" t="s">
        <v>133</v>
      </c>
      <c r="F68" s="75"/>
      <c r="G68" s="77"/>
      <c r="H68" s="79">
        <v>25.93</v>
      </c>
      <c r="I68" s="223"/>
      <c r="J68" s="224" t="s">
        <v>272</v>
      </c>
      <c r="K68" s="225">
        <f t="shared" si="3"/>
        <v>0</v>
      </c>
      <c r="L68" s="226">
        <v>25.93</v>
      </c>
      <c r="M68" s="227">
        <f t="shared" si="4"/>
        <v>0</v>
      </c>
      <c r="N68">
        <f t="shared" si="5"/>
        <v>0</v>
      </c>
    </row>
    <row r="69" spans="1:14" ht="12.75">
      <c r="A69" s="221">
        <v>1185</v>
      </c>
      <c r="B69" s="75" t="s">
        <v>291</v>
      </c>
      <c r="C69" s="78"/>
      <c r="D69" s="77"/>
      <c r="E69" s="222" t="s">
        <v>133</v>
      </c>
      <c r="F69" s="75"/>
      <c r="G69" s="77"/>
      <c r="H69" s="79">
        <v>925.89</v>
      </c>
      <c r="I69" s="223"/>
      <c r="J69" s="224" t="s">
        <v>291</v>
      </c>
      <c r="K69" s="225">
        <f t="shared" si="3"/>
        <v>0</v>
      </c>
      <c r="L69" s="226">
        <v>925.89</v>
      </c>
      <c r="M69" s="227">
        <f t="shared" si="4"/>
        <v>0</v>
      </c>
      <c r="N69">
        <f t="shared" si="5"/>
        <v>0</v>
      </c>
    </row>
    <row r="70" spans="1:14" ht="12.75">
      <c r="A70" s="221">
        <v>1188</v>
      </c>
      <c r="B70" s="75" t="s">
        <v>252</v>
      </c>
      <c r="C70" s="78"/>
      <c r="D70" s="77"/>
      <c r="E70" s="222" t="s">
        <v>133</v>
      </c>
      <c r="F70" s="75"/>
      <c r="G70" s="77"/>
      <c r="H70" s="79">
        <v>5000</v>
      </c>
      <c r="I70" s="223"/>
      <c r="J70" s="224" t="s">
        <v>252</v>
      </c>
      <c r="K70" s="225">
        <f t="shared" si="3"/>
        <v>0</v>
      </c>
      <c r="L70" s="226">
        <v>5000</v>
      </c>
      <c r="M70" s="227">
        <f t="shared" si="4"/>
        <v>0</v>
      </c>
      <c r="N70">
        <f t="shared" si="5"/>
        <v>0</v>
      </c>
    </row>
    <row r="71" spans="1:14" ht="12.75">
      <c r="A71" s="221">
        <v>1197</v>
      </c>
      <c r="B71" s="75" t="s">
        <v>223</v>
      </c>
      <c r="C71" s="78"/>
      <c r="D71" s="77"/>
      <c r="E71" s="222" t="s">
        <v>133</v>
      </c>
      <c r="F71" s="75"/>
      <c r="G71" s="77"/>
      <c r="H71" s="79">
        <v>1.96</v>
      </c>
      <c r="I71" s="223"/>
      <c r="J71" s="224" t="s">
        <v>223</v>
      </c>
      <c r="K71" s="225">
        <f t="shared" si="3"/>
        <v>0</v>
      </c>
      <c r="L71" s="226">
        <v>1.96</v>
      </c>
      <c r="M71" s="227">
        <f t="shared" si="4"/>
        <v>0</v>
      </c>
      <c r="N71">
        <f t="shared" si="5"/>
        <v>0</v>
      </c>
    </row>
    <row r="72" spans="1:14" ht="12.75">
      <c r="A72" s="221">
        <v>1198</v>
      </c>
      <c r="B72" s="75" t="s">
        <v>223</v>
      </c>
      <c r="C72" s="78"/>
      <c r="D72" s="77"/>
      <c r="E72" s="222" t="s">
        <v>133</v>
      </c>
      <c r="F72" s="75"/>
      <c r="G72" s="77"/>
      <c r="H72" s="79">
        <v>12.5</v>
      </c>
      <c r="I72" s="223"/>
      <c r="J72" s="224" t="s">
        <v>223</v>
      </c>
      <c r="K72" s="225">
        <f aca="true" t="shared" si="6" ref="K72:K103">IF(I72&lt;&gt;"",J72-I72,0)</f>
        <v>0</v>
      </c>
      <c r="L72" s="226">
        <v>12.5</v>
      </c>
      <c r="M72" s="227">
        <f aca="true" t="shared" si="7" ref="M72:M103">IF(I72&lt;&gt;"",L72*K72,0)</f>
        <v>0</v>
      </c>
      <c r="N72">
        <f aca="true" t="shared" si="8" ref="N72:N103">IF(I72&lt;&gt;"",L72,0)</f>
        <v>0</v>
      </c>
    </row>
    <row r="73" spans="1:14" ht="12.75">
      <c r="A73" s="221">
        <v>1199</v>
      </c>
      <c r="B73" s="75" t="s">
        <v>223</v>
      </c>
      <c r="C73" s="78"/>
      <c r="D73" s="77"/>
      <c r="E73" s="222" t="s">
        <v>133</v>
      </c>
      <c r="F73" s="75"/>
      <c r="G73" s="77"/>
      <c r="H73" s="79">
        <v>8.33</v>
      </c>
      <c r="I73" s="223"/>
      <c r="J73" s="224" t="s">
        <v>223</v>
      </c>
      <c r="K73" s="225">
        <f t="shared" si="6"/>
        <v>0</v>
      </c>
      <c r="L73" s="226">
        <v>8.33</v>
      </c>
      <c r="M73" s="227">
        <f t="shared" si="7"/>
        <v>0</v>
      </c>
      <c r="N73">
        <f t="shared" si="8"/>
        <v>0</v>
      </c>
    </row>
    <row r="74" spans="1:14" ht="12.75">
      <c r="A74" s="221">
        <v>1200</v>
      </c>
      <c r="B74" s="75" t="s">
        <v>223</v>
      </c>
      <c r="C74" s="78"/>
      <c r="D74" s="77"/>
      <c r="E74" s="222" t="s">
        <v>133</v>
      </c>
      <c r="F74" s="75"/>
      <c r="G74" s="77"/>
      <c r="H74" s="79">
        <v>8.33</v>
      </c>
      <c r="I74" s="223"/>
      <c r="J74" s="224" t="s">
        <v>223</v>
      </c>
      <c r="K74" s="225">
        <f t="shared" si="6"/>
        <v>0</v>
      </c>
      <c r="L74" s="226">
        <v>8.33</v>
      </c>
      <c r="M74" s="227">
        <f t="shared" si="7"/>
        <v>0</v>
      </c>
      <c r="N74">
        <f t="shared" si="8"/>
        <v>0</v>
      </c>
    </row>
    <row r="75" spans="1:14" ht="12.75">
      <c r="A75" s="221">
        <v>1201</v>
      </c>
      <c r="B75" s="75" t="s">
        <v>223</v>
      </c>
      <c r="C75" s="78"/>
      <c r="D75" s="77"/>
      <c r="E75" s="222" t="s">
        <v>133</v>
      </c>
      <c r="F75" s="75"/>
      <c r="G75" s="77"/>
      <c r="H75" s="79">
        <v>12.5</v>
      </c>
      <c r="I75" s="223"/>
      <c r="J75" s="224" t="s">
        <v>223</v>
      </c>
      <c r="K75" s="225">
        <f t="shared" si="6"/>
        <v>0</v>
      </c>
      <c r="L75" s="226">
        <v>12.5</v>
      </c>
      <c r="M75" s="227">
        <f t="shared" si="7"/>
        <v>0</v>
      </c>
      <c r="N75">
        <f t="shared" si="8"/>
        <v>0</v>
      </c>
    </row>
    <row r="76" spans="1:14" ht="12.75">
      <c r="A76" s="221">
        <v>1202</v>
      </c>
      <c r="B76" s="75" t="s">
        <v>223</v>
      </c>
      <c r="C76" s="78"/>
      <c r="D76" s="77"/>
      <c r="E76" s="222" t="s">
        <v>133</v>
      </c>
      <c r="F76" s="75"/>
      <c r="G76" s="77"/>
      <c r="H76" s="79">
        <v>4.17</v>
      </c>
      <c r="I76" s="223"/>
      <c r="J76" s="224" t="s">
        <v>223</v>
      </c>
      <c r="K76" s="225">
        <f t="shared" si="6"/>
        <v>0</v>
      </c>
      <c r="L76" s="226">
        <v>4.17</v>
      </c>
      <c r="M76" s="227">
        <f t="shared" si="7"/>
        <v>0</v>
      </c>
      <c r="N76">
        <f t="shared" si="8"/>
        <v>0</v>
      </c>
    </row>
    <row r="77" spans="1:14" ht="12.75">
      <c r="A77" s="221">
        <v>1204</v>
      </c>
      <c r="B77" s="75" t="s">
        <v>223</v>
      </c>
      <c r="C77" s="78"/>
      <c r="D77" s="77"/>
      <c r="E77" s="222" t="s">
        <v>133</v>
      </c>
      <c r="F77" s="75"/>
      <c r="G77" s="77"/>
      <c r="H77" s="79">
        <v>1.01</v>
      </c>
      <c r="I77" s="223"/>
      <c r="J77" s="224" t="s">
        <v>223</v>
      </c>
      <c r="K77" s="225">
        <f t="shared" si="6"/>
        <v>0</v>
      </c>
      <c r="L77" s="226">
        <v>1.01</v>
      </c>
      <c r="M77" s="227">
        <f t="shared" si="7"/>
        <v>0</v>
      </c>
      <c r="N77">
        <f t="shared" si="8"/>
        <v>0</v>
      </c>
    </row>
    <row r="78" spans="1:14" ht="12.75">
      <c r="A78" s="221">
        <v>1206</v>
      </c>
      <c r="B78" s="75" t="s">
        <v>359</v>
      </c>
      <c r="C78" s="78"/>
      <c r="D78" s="77"/>
      <c r="E78" s="222" t="s">
        <v>133</v>
      </c>
      <c r="F78" s="75"/>
      <c r="G78" s="77"/>
      <c r="H78" s="79">
        <v>1363.42</v>
      </c>
      <c r="I78" s="223"/>
      <c r="J78" s="224" t="s">
        <v>359</v>
      </c>
      <c r="K78" s="225">
        <f t="shared" si="6"/>
        <v>0</v>
      </c>
      <c r="L78" s="226">
        <v>1363.42</v>
      </c>
      <c r="M78" s="227">
        <f t="shared" si="7"/>
        <v>0</v>
      </c>
      <c r="N78">
        <f t="shared" si="8"/>
        <v>0</v>
      </c>
    </row>
    <row r="79" spans="1:14" ht="12.75">
      <c r="A79" s="221">
        <v>1207</v>
      </c>
      <c r="B79" s="75" t="s">
        <v>359</v>
      </c>
      <c r="C79" s="78"/>
      <c r="D79" s="77"/>
      <c r="E79" s="222" t="s">
        <v>133</v>
      </c>
      <c r="F79" s="75"/>
      <c r="G79" s="77"/>
      <c r="H79" s="79">
        <v>93.24</v>
      </c>
      <c r="I79" s="223"/>
      <c r="J79" s="224" t="s">
        <v>359</v>
      </c>
      <c r="K79" s="225">
        <f t="shared" si="6"/>
        <v>0</v>
      </c>
      <c r="L79" s="226">
        <v>93.24</v>
      </c>
      <c r="M79" s="227">
        <f t="shared" si="7"/>
        <v>0</v>
      </c>
      <c r="N79">
        <f t="shared" si="8"/>
        <v>0</v>
      </c>
    </row>
    <row r="80" spans="1:14" ht="12.75">
      <c r="A80" s="221">
        <v>1208</v>
      </c>
      <c r="B80" s="75" t="s">
        <v>359</v>
      </c>
      <c r="C80" s="78"/>
      <c r="D80" s="77"/>
      <c r="E80" s="222" t="s">
        <v>133</v>
      </c>
      <c r="F80" s="75"/>
      <c r="G80" s="77"/>
      <c r="H80" s="79">
        <v>226.89</v>
      </c>
      <c r="I80" s="223"/>
      <c r="J80" s="224" t="s">
        <v>359</v>
      </c>
      <c r="K80" s="225">
        <f t="shared" si="6"/>
        <v>0</v>
      </c>
      <c r="L80" s="226">
        <v>226.89</v>
      </c>
      <c r="M80" s="227">
        <f t="shared" si="7"/>
        <v>0</v>
      </c>
      <c r="N80">
        <f t="shared" si="8"/>
        <v>0</v>
      </c>
    </row>
    <row r="81" spans="1:14" ht="12.75">
      <c r="A81" s="221">
        <v>1213</v>
      </c>
      <c r="B81" s="75" t="s">
        <v>359</v>
      </c>
      <c r="C81" s="78"/>
      <c r="D81" s="77"/>
      <c r="E81" s="222" t="s">
        <v>133</v>
      </c>
      <c r="F81" s="75"/>
      <c r="G81" s="77"/>
      <c r="H81" s="79">
        <v>249.47</v>
      </c>
      <c r="I81" s="223"/>
      <c r="J81" s="224" t="s">
        <v>359</v>
      </c>
      <c r="K81" s="225">
        <f t="shared" si="6"/>
        <v>0</v>
      </c>
      <c r="L81" s="226">
        <v>249.47</v>
      </c>
      <c r="M81" s="227">
        <f t="shared" si="7"/>
        <v>0</v>
      </c>
      <c r="N81">
        <f t="shared" si="8"/>
        <v>0</v>
      </c>
    </row>
    <row r="82" spans="1:14" ht="12.75">
      <c r="A82" s="221">
        <v>1215</v>
      </c>
      <c r="B82" s="75" t="s">
        <v>359</v>
      </c>
      <c r="C82" s="78"/>
      <c r="D82" s="77"/>
      <c r="E82" s="222" t="s">
        <v>485</v>
      </c>
      <c r="F82" s="75"/>
      <c r="G82" s="77"/>
      <c r="H82" s="79">
        <v>4900</v>
      </c>
      <c r="I82" s="223"/>
      <c r="J82" s="224" t="s">
        <v>359</v>
      </c>
      <c r="K82" s="225">
        <f t="shared" si="6"/>
        <v>0</v>
      </c>
      <c r="L82" s="226">
        <v>4900</v>
      </c>
      <c r="M82" s="227">
        <f t="shared" si="7"/>
        <v>0</v>
      </c>
      <c r="N82">
        <f t="shared" si="8"/>
        <v>0</v>
      </c>
    </row>
    <row r="83" spans="1:14" ht="12.75">
      <c r="A83" s="221">
        <v>1216</v>
      </c>
      <c r="B83" s="75" t="s">
        <v>402</v>
      </c>
      <c r="C83" s="78"/>
      <c r="D83" s="77"/>
      <c r="E83" s="222" t="s">
        <v>133</v>
      </c>
      <c r="F83" s="75"/>
      <c r="G83" s="77"/>
      <c r="H83" s="79">
        <v>181.55</v>
      </c>
      <c r="I83" s="223"/>
      <c r="J83" s="224" t="s">
        <v>402</v>
      </c>
      <c r="K83" s="225">
        <f t="shared" si="6"/>
        <v>0</v>
      </c>
      <c r="L83" s="226">
        <v>181.55</v>
      </c>
      <c r="M83" s="227">
        <f t="shared" si="7"/>
        <v>0</v>
      </c>
      <c r="N83">
        <f t="shared" si="8"/>
        <v>0</v>
      </c>
    </row>
    <row r="84" spans="1:14" ht="12.75">
      <c r="A84" s="221">
        <v>1226</v>
      </c>
      <c r="B84" s="75" t="s">
        <v>402</v>
      </c>
      <c r="C84" s="78"/>
      <c r="D84" s="77"/>
      <c r="E84" s="222" t="s">
        <v>133</v>
      </c>
      <c r="F84" s="75"/>
      <c r="G84" s="77"/>
      <c r="H84" s="79">
        <v>9.86</v>
      </c>
      <c r="I84" s="223"/>
      <c r="J84" s="224" t="s">
        <v>402</v>
      </c>
      <c r="K84" s="225">
        <f t="shared" si="6"/>
        <v>0</v>
      </c>
      <c r="L84" s="226">
        <v>9.86</v>
      </c>
      <c r="M84" s="227">
        <f t="shared" si="7"/>
        <v>0</v>
      </c>
      <c r="N84">
        <f t="shared" si="8"/>
        <v>0</v>
      </c>
    </row>
    <row r="85" spans="1:14" ht="12.75">
      <c r="A85" s="221">
        <v>1229</v>
      </c>
      <c r="B85" s="75" t="s">
        <v>402</v>
      </c>
      <c r="C85" s="78"/>
      <c r="D85" s="77"/>
      <c r="E85" s="222" t="s">
        <v>133</v>
      </c>
      <c r="F85" s="75"/>
      <c r="G85" s="77"/>
      <c r="H85" s="79">
        <v>161.02</v>
      </c>
      <c r="I85" s="223"/>
      <c r="J85" s="224" t="s">
        <v>402</v>
      </c>
      <c r="K85" s="225">
        <f t="shared" si="6"/>
        <v>0</v>
      </c>
      <c r="L85" s="226">
        <v>161.02</v>
      </c>
      <c r="M85" s="227">
        <f t="shared" si="7"/>
        <v>0</v>
      </c>
      <c r="N85">
        <f t="shared" si="8"/>
        <v>0</v>
      </c>
    </row>
    <row r="86" spans="1:14" ht="12.75">
      <c r="A86" s="221">
        <v>1232</v>
      </c>
      <c r="B86" s="75" t="s">
        <v>402</v>
      </c>
      <c r="C86" s="78"/>
      <c r="D86" s="77"/>
      <c r="E86" s="222" t="s">
        <v>133</v>
      </c>
      <c r="F86" s="75"/>
      <c r="G86" s="77"/>
      <c r="H86" s="79">
        <v>181.55</v>
      </c>
      <c r="I86" s="223"/>
      <c r="J86" s="224" t="s">
        <v>402</v>
      </c>
      <c r="K86" s="225">
        <f t="shared" si="6"/>
        <v>0</v>
      </c>
      <c r="L86" s="226">
        <v>181.55</v>
      </c>
      <c r="M86" s="227">
        <f t="shared" si="7"/>
        <v>0</v>
      </c>
      <c r="N86">
        <f t="shared" si="8"/>
        <v>0</v>
      </c>
    </row>
    <row r="87" spans="1:14" ht="12.75">
      <c r="A87" s="221">
        <v>1235</v>
      </c>
      <c r="B87" s="75" t="s">
        <v>402</v>
      </c>
      <c r="C87" s="78"/>
      <c r="D87" s="77"/>
      <c r="E87" s="222" t="s">
        <v>133</v>
      </c>
      <c r="F87" s="75"/>
      <c r="G87" s="77"/>
      <c r="H87" s="79">
        <v>145.11</v>
      </c>
      <c r="I87" s="223"/>
      <c r="J87" s="224" t="s">
        <v>402</v>
      </c>
      <c r="K87" s="225">
        <f t="shared" si="6"/>
        <v>0</v>
      </c>
      <c r="L87" s="226">
        <v>145.11</v>
      </c>
      <c r="M87" s="227">
        <f t="shared" si="7"/>
        <v>0</v>
      </c>
      <c r="N87">
        <f t="shared" si="8"/>
        <v>0</v>
      </c>
    </row>
    <row r="88" spans="1:14" ht="12.75">
      <c r="A88" s="221">
        <v>1238</v>
      </c>
      <c r="B88" s="75" t="s">
        <v>402</v>
      </c>
      <c r="C88" s="78"/>
      <c r="D88" s="77"/>
      <c r="E88" s="222" t="s">
        <v>133</v>
      </c>
      <c r="F88" s="75"/>
      <c r="G88" s="77"/>
      <c r="H88" s="79">
        <v>24.8</v>
      </c>
      <c r="I88" s="223"/>
      <c r="J88" s="224" t="s">
        <v>402</v>
      </c>
      <c r="K88" s="225">
        <f t="shared" si="6"/>
        <v>0</v>
      </c>
      <c r="L88" s="226">
        <v>24.8</v>
      </c>
      <c r="M88" s="227">
        <f t="shared" si="7"/>
        <v>0</v>
      </c>
      <c r="N88">
        <f t="shared" si="8"/>
        <v>0</v>
      </c>
    </row>
    <row r="89" spans="1:14" ht="12.75">
      <c r="A89" s="221">
        <v>1243</v>
      </c>
      <c r="B89" s="75" t="s">
        <v>402</v>
      </c>
      <c r="C89" s="78"/>
      <c r="D89" s="77"/>
      <c r="E89" s="222" t="s">
        <v>133</v>
      </c>
      <c r="F89" s="75"/>
      <c r="G89" s="77"/>
      <c r="H89" s="79">
        <v>119.88</v>
      </c>
      <c r="I89" s="223"/>
      <c r="J89" s="224" t="s">
        <v>402</v>
      </c>
      <c r="K89" s="225">
        <f t="shared" si="6"/>
        <v>0</v>
      </c>
      <c r="L89" s="226">
        <v>119.88</v>
      </c>
      <c r="M89" s="227">
        <f t="shared" si="7"/>
        <v>0</v>
      </c>
      <c r="N89">
        <f t="shared" si="8"/>
        <v>0</v>
      </c>
    </row>
    <row r="90" spans="1:14" ht="12.75">
      <c r="A90" s="221">
        <v>1248</v>
      </c>
      <c r="B90" s="75" t="s">
        <v>402</v>
      </c>
      <c r="C90" s="78"/>
      <c r="D90" s="77"/>
      <c r="E90" s="222" t="s">
        <v>133</v>
      </c>
      <c r="F90" s="75"/>
      <c r="G90" s="77"/>
      <c r="H90" s="79">
        <v>1162.03</v>
      </c>
      <c r="I90" s="223"/>
      <c r="J90" s="224" t="s">
        <v>402</v>
      </c>
      <c r="K90" s="225">
        <f t="shared" si="6"/>
        <v>0</v>
      </c>
      <c r="L90" s="226">
        <v>1162.03</v>
      </c>
      <c r="M90" s="227">
        <f t="shared" si="7"/>
        <v>0</v>
      </c>
      <c r="N90">
        <f t="shared" si="8"/>
        <v>0</v>
      </c>
    </row>
    <row r="91" spans="1:14" ht="12.75">
      <c r="A91" s="221">
        <v>1249</v>
      </c>
      <c r="B91" s="75" t="s">
        <v>402</v>
      </c>
      <c r="C91" s="78"/>
      <c r="D91" s="77"/>
      <c r="E91" s="222" t="s">
        <v>133</v>
      </c>
      <c r="F91" s="75"/>
      <c r="G91" s="77"/>
      <c r="H91" s="79">
        <v>319.55</v>
      </c>
      <c r="I91" s="223"/>
      <c r="J91" s="224" t="s">
        <v>402</v>
      </c>
      <c r="K91" s="225">
        <f t="shared" si="6"/>
        <v>0</v>
      </c>
      <c r="L91" s="226">
        <v>319.55</v>
      </c>
      <c r="M91" s="227">
        <f t="shared" si="7"/>
        <v>0</v>
      </c>
      <c r="N91">
        <f t="shared" si="8"/>
        <v>0</v>
      </c>
    </row>
    <row r="92" spans="1:14" ht="12.75">
      <c r="A92" s="221">
        <v>1250</v>
      </c>
      <c r="B92" s="75" t="s">
        <v>402</v>
      </c>
      <c r="C92" s="78"/>
      <c r="D92" s="77"/>
      <c r="E92" s="222" t="s">
        <v>133</v>
      </c>
      <c r="F92" s="75"/>
      <c r="G92" s="77"/>
      <c r="H92" s="79">
        <v>125.94</v>
      </c>
      <c r="I92" s="223"/>
      <c r="J92" s="224" t="s">
        <v>402</v>
      </c>
      <c r="K92" s="225">
        <f t="shared" si="6"/>
        <v>0</v>
      </c>
      <c r="L92" s="226">
        <v>125.94</v>
      </c>
      <c r="M92" s="227">
        <f t="shared" si="7"/>
        <v>0</v>
      </c>
      <c r="N92">
        <f t="shared" si="8"/>
        <v>0</v>
      </c>
    </row>
    <row r="93" spans="1:14" ht="12.75">
      <c r="A93" s="221">
        <v>1257</v>
      </c>
      <c r="B93" s="75" t="s">
        <v>378</v>
      </c>
      <c r="C93" s="78"/>
      <c r="D93" s="77"/>
      <c r="E93" s="222" t="s">
        <v>133</v>
      </c>
      <c r="F93" s="75"/>
      <c r="G93" s="77"/>
      <c r="H93" s="79">
        <v>224.52</v>
      </c>
      <c r="I93" s="223"/>
      <c r="J93" s="224" t="s">
        <v>378</v>
      </c>
      <c r="K93" s="225">
        <f t="shared" si="6"/>
        <v>0</v>
      </c>
      <c r="L93" s="226">
        <v>224.52</v>
      </c>
      <c r="M93" s="227">
        <f t="shared" si="7"/>
        <v>0</v>
      </c>
      <c r="N93">
        <f t="shared" si="8"/>
        <v>0</v>
      </c>
    </row>
    <row r="94" spans="1:14" ht="12.75">
      <c r="A94" s="221">
        <v>1258</v>
      </c>
      <c r="B94" s="75" t="s">
        <v>378</v>
      </c>
      <c r="C94" s="78"/>
      <c r="D94" s="77"/>
      <c r="E94" s="222" t="s">
        <v>133</v>
      </c>
      <c r="F94" s="75"/>
      <c r="G94" s="77"/>
      <c r="H94" s="79">
        <v>53.44</v>
      </c>
      <c r="I94" s="223"/>
      <c r="J94" s="224" t="s">
        <v>378</v>
      </c>
      <c r="K94" s="225">
        <f t="shared" si="6"/>
        <v>0</v>
      </c>
      <c r="L94" s="226">
        <v>53.44</v>
      </c>
      <c r="M94" s="227">
        <f t="shared" si="7"/>
        <v>0</v>
      </c>
      <c r="N94">
        <f t="shared" si="8"/>
        <v>0</v>
      </c>
    </row>
    <row r="95" spans="1:14" ht="12.75">
      <c r="A95" s="221">
        <v>1259</v>
      </c>
      <c r="B95" s="75" t="s">
        <v>378</v>
      </c>
      <c r="C95" s="78"/>
      <c r="D95" s="77"/>
      <c r="E95" s="222" t="s">
        <v>133</v>
      </c>
      <c r="F95" s="75"/>
      <c r="G95" s="77"/>
      <c r="H95" s="79">
        <v>19.08</v>
      </c>
      <c r="I95" s="223"/>
      <c r="J95" s="224" t="s">
        <v>378</v>
      </c>
      <c r="K95" s="225">
        <f t="shared" si="6"/>
        <v>0</v>
      </c>
      <c r="L95" s="226">
        <v>19.08</v>
      </c>
      <c r="M95" s="227">
        <f t="shared" si="7"/>
        <v>0</v>
      </c>
      <c r="N95">
        <f t="shared" si="8"/>
        <v>0</v>
      </c>
    </row>
    <row r="96" spans="1:14" ht="12.75">
      <c r="A96" s="221">
        <v>1264</v>
      </c>
      <c r="B96" s="75" t="s">
        <v>378</v>
      </c>
      <c r="C96" s="78"/>
      <c r="D96" s="77"/>
      <c r="E96" s="222" t="s">
        <v>133</v>
      </c>
      <c r="F96" s="75"/>
      <c r="G96" s="77"/>
      <c r="H96" s="79">
        <v>1000</v>
      </c>
      <c r="I96" s="223"/>
      <c r="J96" s="224" t="s">
        <v>378</v>
      </c>
      <c r="K96" s="225">
        <f t="shared" si="6"/>
        <v>0</v>
      </c>
      <c r="L96" s="226">
        <v>1000</v>
      </c>
      <c r="M96" s="227">
        <f t="shared" si="7"/>
        <v>0</v>
      </c>
      <c r="N96">
        <f t="shared" si="8"/>
        <v>0</v>
      </c>
    </row>
    <row r="97" spans="1:14" ht="12.75">
      <c r="A97" s="221">
        <v>1265</v>
      </c>
      <c r="B97" s="75" t="s">
        <v>378</v>
      </c>
      <c r="C97" s="78"/>
      <c r="D97" s="77"/>
      <c r="E97" s="222" t="s">
        <v>133</v>
      </c>
      <c r="F97" s="75"/>
      <c r="G97" s="77"/>
      <c r="H97" s="79">
        <v>1600</v>
      </c>
      <c r="I97" s="223"/>
      <c r="J97" s="224" t="s">
        <v>378</v>
      </c>
      <c r="K97" s="225">
        <f t="shared" si="6"/>
        <v>0</v>
      </c>
      <c r="L97" s="226">
        <v>1600</v>
      </c>
      <c r="M97" s="227">
        <f t="shared" si="7"/>
        <v>0</v>
      </c>
      <c r="N97">
        <f t="shared" si="8"/>
        <v>0</v>
      </c>
    </row>
    <row r="98" spans="1:14" ht="12.75">
      <c r="A98" s="221">
        <v>1266</v>
      </c>
      <c r="B98" s="75" t="s">
        <v>378</v>
      </c>
      <c r="C98" s="78"/>
      <c r="D98" s="77"/>
      <c r="E98" s="222" t="s">
        <v>133</v>
      </c>
      <c r="F98" s="75"/>
      <c r="G98" s="77"/>
      <c r="H98" s="79">
        <v>352.5</v>
      </c>
      <c r="I98" s="223"/>
      <c r="J98" s="224" t="s">
        <v>378</v>
      </c>
      <c r="K98" s="225">
        <f t="shared" si="6"/>
        <v>0</v>
      </c>
      <c r="L98" s="226">
        <v>352.5</v>
      </c>
      <c r="M98" s="227">
        <f t="shared" si="7"/>
        <v>0</v>
      </c>
      <c r="N98">
        <f t="shared" si="8"/>
        <v>0</v>
      </c>
    </row>
    <row r="99" spans="1:14" ht="12.75">
      <c r="A99" s="221">
        <v>1267</v>
      </c>
      <c r="B99" s="75" t="s">
        <v>378</v>
      </c>
      <c r="C99" s="78"/>
      <c r="D99" s="77"/>
      <c r="E99" s="222" t="s">
        <v>133</v>
      </c>
      <c r="F99" s="75"/>
      <c r="G99" s="77"/>
      <c r="H99" s="79">
        <v>300</v>
      </c>
      <c r="I99" s="223"/>
      <c r="J99" s="224" t="s">
        <v>378</v>
      </c>
      <c r="K99" s="225">
        <f t="shared" si="6"/>
        <v>0</v>
      </c>
      <c r="L99" s="226">
        <v>300</v>
      </c>
      <c r="M99" s="227">
        <f t="shared" si="7"/>
        <v>0</v>
      </c>
      <c r="N99">
        <f t="shared" si="8"/>
        <v>0</v>
      </c>
    </row>
    <row r="100" spans="1:14" ht="12.75">
      <c r="A100" s="221">
        <v>1268</v>
      </c>
      <c r="B100" s="75" t="s">
        <v>378</v>
      </c>
      <c r="C100" s="78"/>
      <c r="D100" s="77"/>
      <c r="E100" s="222" t="s">
        <v>133</v>
      </c>
      <c r="F100" s="75"/>
      <c r="G100" s="77"/>
      <c r="H100" s="79">
        <v>200</v>
      </c>
      <c r="I100" s="223"/>
      <c r="J100" s="224" t="s">
        <v>378</v>
      </c>
      <c r="K100" s="225">
        <f t="shared" si="6"/>
        <v>0</v>
      </c>
      <c r="L100" s="226">
        <v>200</v>
      </c>
      <c r="M100" s="227">
        <f t="shared" si="7"/>
        <v>0</v>
      </c>
      <c r="N100">
        <f t="shared" si="8"/>
        <v>0</v>
      </c>
    </row>
    <row r="101" spans="1:14" ht="12.75">
      <c r="A101" s="221">
        <v>1269</v>
      </c>
      <c r="B101" s="75" t="s">
        <v>378</v>
      </c>
      <c r="C101" s="78"/>
      <c r="D101" s="77"/>
      <c r="E101" s="222" t="s">
        <v>133</v>
      </c>
      <c r="F101" s="75"/>
      <c r="G101" s="77"/>
      <c r="H101" s="79">
        <v>485</v>
      </c>
      <c r="I101" s="223"/>
      <c r="J101" s="224" t="s">
        <v>378</v>
      </c>
      <c r="K101" s="225">
        <f t="shared" si="6"/>
        <v>0</v>
      </c>
      <c r="L101" s="226">
        <v>485</v>
      </c>
      <c r="M101" s="227">
        <f t="shared" si="7"/>
        <v>0</v>
      </c>
      <c r="N101">
        <f t="shared" si="8"/>
        <v>0</v>
      </c>
    </row>
    <row r="102" spans="1:14" ht="12.75">
      <c r="A102" s="221">
        <v>1270</v>
      </c>
      <c r="B102" s="75" t="s">
        <v>378</v>
      </c>
      <c r="C102" s="78"/>
      <c r="D102" s="77"/>
      <c r="E102" s="222" t="s">
        <v>133</v>
      </c>
      <c r="F102" s="75"/>
      <c r="G102" s="77"/>
      <c r="H102" s="79">
        <v>750</v>
      </c>
      <c r="I102" s="223"/>
      <c r="J102" s="224" t="s">
        <v>378</v>
      </c>
      <c r="K102" s="225">
        <f t="shared" si="6"/>
        <v>0</v>
      </c>
      <c r="L102" s="226">
        <v>750</v>
      </c>
      <c r="M102" s="227">
        <f t="shared" si="7"/>
        <v>0</v>
      </c>
      <c r="N102">
        <f t="shared" si="8"/>
        <v>0</v>
      </c>
    </row>
    <row r="103" spans="1:14" ht="12.75">
      <c r="A103" s="221">
        <v>1271</v>
      </c>
      <c r="B103" s="75" t="s">
        <v>378</v>
      </c>
      <c r="C103" s="78"/>
      <c r="D103" s="77"/>
      <c r="E103" s="222" t="s">
        <v>133</v>
      </c>
      <c r="F103" s="75"/>
      <c r="G103" s="77"/>
      <c r="H103" s="79">
        <v>1000</v>
      </c>
      <c r="I103" s="223"/>
      <c r="J103" s="224" t="s">
        <v>378</v>
      </c>
      <c r="K103" s="225">
        <f t="shared" si="6"/>
        <v>0</v>
      </c>
      <c r="L103" s="226">
        <v>1000</v>
      </c>
      <c r="M103" s="227">
        <f t="shared" si="7"/>
        <v>0</v>
      </c>
      <c r="N103">
        <f t="shared" si="8"/>
        <v>0</v>
      </c>
    </row>
    <row r="104" spans="1:14" ht="12.75">
      <c r="A104" s="221">
        <v>1272</v>
      </c>
      <c r="B104" s="75" t="s">
        <v>378</v>
      </c>
      <c r="C104" s="78"/>
      <c r="D104" s="77"/>
      <c r="E104" s="222" t="s">
        <v>133</v>
      </c>
      <c r="F104" s="75"/>
      <c r="G104" s="77"/>
      <c r="H104" s="79">
        <v>500</v>
      </c>
      <c r="I104" s="223"/>
      <c r="J104" s="224" t="s">
        <v>378</v>
      </c>
      <c r="K104" s="225">
        <f aca="true" t="shared" si="9" ref="K104:K135">IF(I104&lt;&gt;"",J104-I104,0)</f>
        <v>0</v>
      </c>
      <c r="L104" s="226">
        <v>500</v>
      </c>
      <c r="M104" s="227">
        <f aca="true" t="shared" si="10" ref="M104:M135">IF(I104&lt;&gt;"",L104*K104,0)</f>
        <v>0</v>
      </c>
      <c r="N104">
        <f aca="true" t="shared" si="11" ref="N104:N140">IF(I104&lt;&gt;"",L104,0)</f>
        <v>0</v>
      </c>
    </row>
    <row r="105" spans="1:14" ht="12.75">
      <c r="A105" s="221">
        <v>1273</v>
      </c>
      <c r="B105" s="75" t="s">
        <v>378</v>
      </c>
      <c r="C105" s="78"/>
      <c r="D105" s="77"/>
      <c r="E105" s="222" t="s">
        <v>133</v>
      </c>
      <c r="F105" s="75"/>
      <c r="G105" s="77"/>
      <c r="H105" s="79">
        <v>250</v>
      </c>
      <c r="I105" s="223"/>
      <c r="J105" s="224" t="s">
        <v>378</v>
      </c>
      <c r="K105" s="225">
        <f t="shared" si="9"/>
        <v>0</v>
      </c>
      <c r="L105" s="226">
        <v>250</v>
      </c>
      <c r="M105" s="227">
        <f t="shared" si="10"/>
        <v>0</v>
      </c>
      <c r="N105">
        <f t="shared" si="11"/>
        <v>0</v>
      </c>
    </row>
    <row r="106" spans="1:14" ht="12.75">
      <c r="A106" s="221">
        <v>1274</v>
      </c>
      <c r="B106" s="75" t="s">
        <v>378</v>
      </c>
      <c r="C106" s="78"/>
      <c r="D106" s="77"/>
      <c r="E106" s="222" t="s">
        <v>133</v>
      </c>
      <c r="F106" s="75"/>
      <c r="G106" s="77"/>
      <c r="H106" s="79">
        <v>467.46</v>
      </c>
      <c r="I106" s="223"/>
      <c r="J106" s="224" t="s">
        <v>378</v>
      </c>
      <c r="K106" s="225">
        <f t="shared" si="9"/>
        <v>0</v>
      </c>
      <c r="L106" s="226">
        <v>467.46</v>
      </c>
      <c r="M106" s="227">
        <f t="shared" si="10"/>
        <v>0</v>
      </c>
      <c r="N106">
        <f t="shared" si="11"/>
        <v>0</v>
      </c>
    </row>
    <row r="107" spans="1:14" ht="12.75">
      <c r="A107" s="221">
        <v>1275</v>
      </c>
      <c r="B107" s="75" t="s">
        <v>378</v>
      </c>
      <c r="C107" s="78"/>
      <c r="D107" s="77"/>
      <c r="E107" s="222" t="s">
        <v>133</v>
      </c>
      <c r="F107" s="75"/>
      <c r="G107" s="77"/>
      <c r="H107" s="79">
        <v>266.66</v>
      </c>
      <c r="I107" s="223"/>
      <c r="J107" s="224" t="s">
        <v>378</v>
      </c>
      <c r="K107" s="225">
        <f t="shared" si="9"/>
        <v>0</v>
      </c>
      <c r="L107" s="226">
        <v>266.66</v>
      </c>
      <c r="M107" s="227">
        <f t="shared" si="10"/>
        <v>0</v>
      </c>
      <c r="N107">
        <f t="shared" si="11"/>
        <v>0</v>
      </c>
    </row>
    <row r="108" spans="1:14" ht="12.75">
      <c r="A108" s="221">
        <v>1276</v>
      </c>
      <c r="B108" s="75" t="s">
        <v>378</v>
      </c>
      <c r="C108" s="78"/>
      <c r="D108" s="77"/>
      <c r="E108" s="222" t="s">
        <v>133</v>
      </c>
      <c r="F108" s="75"/>
      <c r="G108" s="77"/>
      <c r="H108" s="79">
        <v>312.5</v>
      </c>
      <c r="I108" s="223"/>
      <c r="J108" s="224" t="s">
        <v>378</v>
      </c>
      <c r="K108" s="225">
        <f t="shared" si="9"/>
        <v>0</v>
      </c>
      <c r="L108" s="226">
        <v>312.5</v>
      </c>
      <c r="M108" s="227">
        <f t="shared" si="10"/>
        <v>0</v>
      </c>
      <c r="N108">
        <f t="shared" si="11"/>
        <v>0</v>
      </c>
    </row>
    <row r="109" spans="1:14" ht="12.75">
      <c r="A109" s="221">
        <v>1277</v>
      </c>
      <c r="B109" s="75" t="s">
        <v>378</v>
      </c>
      <c r="C109" s="78"/>
      <c r="D109" s="77"/>
      <c r="E109" s="222" t="s">
        <v>133</v>
      </c>
      <c r="F109" s="75"/>
      <c r="G109" s="77"/>
      <c r="H109" s="79">
        <v>303.12</v>
      </c>
      <c r="I109" s="223"/>
      <c r="J109" s="224" t="s">
        <v>378</v>
      </c>
      <c r="K109" s="225">
        <f t="shared" si="9"/>
        <v>0</v>
      </c>
      <c r="L109" s="226">
        <v>303.12</v>
      </c>
      <c r="M109" s="227">
        <f t="shared" si="10"/>
        <v>0</v>
      </c>
      <c r="N109">
        <f t="shared" si="11"/>
        <v>0</v>
      </c>
    </row>
    <row r="110" spans="1:14" ht="12.75">
      <c r="A110" s="221">
        <v>1278</v>
      </c>
      <c r="B110" s="75" t="s">
        <v>378</v>
      </c>
      <c r="C110" s="78"/>
      <c r="D110" s="77"/>
      <c r="E110" s="222" t="s">
        <v>133</v>
      </c>
      <c r="F110" s="75"/>
      <c r="G110" s="77"/>
      <c r="H110" s="79">
        <v>262.5</v>
      </c>
      <c r="I110" s="223"/>
      <c r="J110" s="224" t="s">
        <v>378</v>
      </c>
      <c r="K110" s="225">
        <f t="shared" si="9"/>
        <v>0</v>
      </c>
      <c r="L110" s="226">
        <v>262.5</v>
      </c>
      <c r="M110" s="227">
        <f t="shared" si="10"/>
        <v>0</v>
      </c>
      <c r="N110">
        <f t="shared" si="11"/>
        <v>0</v>
      </c>
    </row>
    <row r="111" spans="1:14" ht="12.75">
      <c r="A111" s="221">
        <v>1279</v>
      </c>
      <c r="B111" s="75" t="s">
        <v>392</v>
      </c>
      <c r="C111" s="78"/>
      <c r="D111" s="77"/>
      <c r="E111" s="222" t="s">
        <v>133</v>
      </c>
      <c r="F111" s="75"/>
      <c r="G111" s="77"/>
      <c r="H111" s="79">
        <v>1302.92</v>
      </c>
      <c r="I111" s="223"/>
      <c r="J111" s="224" t="s">
        <v>392</v>
      </c>
      <c r="K111" s="225">
        <f t="shared" si="9"/>
        <v>0</v>
      </c>
      <c r="L111" s="226">
        <v>1302.92</v>
      </c>
      <c r="M111" s="227">
        <f t="shared" si="10"/>
        <v>0</v>
      </c>
      <c r="N111">
        <f t="shared" si="11"/>
        <v>0</v>
      </c>
    </row>
    <row r="112" spans="1:14" ht="12.75">
      <c r="A112" s="221">
        <v>1280</v>
      </c>
      <c r="B112" s="75" t="s">
        <v>392</v>
      </c>
      <c r="C112" s="78"/>
      <c r="D112" s="77"/>
      <c r="E112" s="222" t="s">
        <v>133</v>
      </c>
      <c r="F112" s="75"/>
      <c r="G112" s="77"/>
      <c r="H112" s="79">
        <v>255.29</v>
      </c>
      <c r="I112" s="223"/>
      <c r="J112" s="224" t="s">
        <v>392</v>
      </c>
      <c r="K112" s="225">
        <f t="shared" si="9"/>
        <v>0</v>
      </c>
      <c r="L112" s="226">
        <v>255.29</v>
      </c>
      <c r="M112" s="227">
        <f t="shared" si="10"/>
        <v>0</v>
      </c>
      <c r="N112">
        <f t="shared" si="11"/>
        <v>0</v>
      </c>
    </row>
    <row r="113" spans="1:14" ht="12.75">
      <c r="A113" s="221">
        <v>1281</v>
      </c>
      <c r="B113" s="75" t="s">
        <v>392</v>
      </c>
      <c r="C113" s="78"/>
      <c r="D113" s="77"/>
      <c r="E113" s="222" t="s">
        <v>133</v>
      </c>
      <c r="F113" s="75"/>
      <c r="G113" s="77"/>
      <c r="H113" s="79">
        <v>1141.97</v>
      </c>
      <c r="I113" s="223"/>
      <c r="J113" s="224" t="s">
        <v>392</v>
      </c>
      <c r="K113" s="225">
        <f t="shared" si="9"/>
        <v>0</v>
      </c>
      <c r="L113" s="226">
        <v>1141.97</v>
      </c>
      <c r="M113" s="227">
        <f t="shared" si="10"/>
        <v>0</v>
      </c>
      <c r="N113">
        <f t="shared" si="11"/>
        <v>0</v>
      </c>
    </row>
    <row r="114" spans="1:14" ht="12.75">
      <c r="A114" s="221">
        <v>1282</v>
      </c>
      <c r="B114" s="75" t="s">
        <v>392</v>
      </c>
      <c r="C114" s="78"/>
      <c r="D114" s="77"/>
      <c r="E114" s="222" t="s">
        <v>133</v>
      </c>
      <c r="F114" s="75"/>
      <c r="G114" s="77"/>
      <c r="H114" s="79">
        <v>2540.44</v>
      </c>
      <c r="I114" s="223"/>
      <c r="J114" s="224" t="s">
        <v>392</v>
      </c>
      <c r="K114" s="225">
        <f t="shared" si="9"/>
        <v>0</v>
      </c>
      <c r="L114" s="226">
        <v>2540.44</v>
      </c>
      <c r="M114" s="227">
        <f t="shared" si="10"/>
        <v>0</v>
      </c>
      <c r="N114">
        <f t="shared" si="11"/>
        <v>0</v>
      </c>
    </row>
    <row r="115" spans="1:14" ht="12.75">
      <c r="A115" s="221">
        <v>1283</v>
      </c>
      <c r="B115" s="75" t="s">
        <v>392</v>
      </c>
      <c r="C115" s="78"/>
      <c r="D115" s="77"/>
      <c r="E115" s="222" t="s">
        <v>133</v>
      </c>
      <c r="F115" s="75"/>
      <c r="G115" s="77"/>
      <c r="H115" s="79">
        <v>131.72</v>
      </c>
      <c r="I115" s="223"/>
      <c r="J115" s="224" t="s">
        <v>392</v>
      </c>
      <c r="K115" s="225">
        <f t="shared" si="9"/>
        <v>0</v>
      </c>
      <c r="L115" s="226">
        <v>131.72</v>
      </c>
      <c r="M115" s="227">
        <f t="shared" si="10"/>
        <v>0</v>
      </c>
      <c r="N115">
        <f t="shared" si="11"/>
        <v>0</v>
      </c>
    </row>
    <row r="116" spans="1:14" ht="12.75">
      <c r="A116" s="221">
        <v>1284</v>
      </c>
      <c r="B116" s="75" t="s">
        <v>392</v>
      </c>
      <c r="C116" s="78"/>
      <c r="D116" s="77"/>
      <c r="E116" s="222" t="s">
        <v>133</v>
      </c>
      <c r="F116" s="75"/>
      <c r="G116" s="77"/>
      <c r="H116" s="79">
        <v>314.25</v>
      </c>
      <c r="I116" s="223"/>
      <c r="J116" s="224" t="s">
        <v>392</v>
      </c>
      <c r="K116" s="225">
        <f t="shared" si="9"/>
        <v>0</v>
      </c>
      <c r="L116" s="226">
        <v>314.25</v>
      </c>
      <c r="M116" s="227">
        <f t="shared" si="10"/>
        <v>0</v>
      </c>
      <c r="N116">
        <f t="shared" si="11"/>
        <v>0</v>
      </c>
    </row>
    <row r="117" spans="1:14" ht="12.75">
      <c r="A117" s="221">
        <v>1285</v>
      </c>
      <c r="B117" s="75" t="s">
        <v>392</v>
      </c>
      <c r="C117" s="78"/>
      <c r="D117" s="77"/>
      <c r="E117" s="222" t="s">
        <v>133</v>
      </c>
      <c r="F117" s="75"/>
      <c r="G117" s="77"/>
      <c r="H117" s="79">
        <v>10458</v>
      </c>
      <c r="I117" s="223"/>
      <c r="J117" s="224" t="s">
        <v>392</v>
      </c>
      <c r="K117" s="225">
        <f t="shared" si="9"/>
        <v>0</v>
      </c>
      <c r="L117" s="226">
        <v>10458</v>
      </c>
      <c r="M117" s="227">
        <f t="shared" si="10"/>
        <v>0</v>
      </c>
      <c r="N117">
        <f t="shared" si="11"/>
        <v>0</v>
      </c>
    </row>
    <row r="118" spans="1:14" ht="12.75">
      <c r="A118" s="221">
        <v>1286</v>
      </c>
      <c r="B118" s="75" t="s">
        <v>392</v>
      </c>
      <c r="C118" s="78"/>
      <c r="D118" s="77"/>
      <c r="E118" s="222" t="s">
        <v>133</v>
      </c>
      <c r="F118" s="75"/>
      <c r="G118" s="77"/>
      <c r="H118" s="79">
        <v>223.31</v>
      </c>
      <c r="I118" s="223"/>
      <c r="J118" s="224" t="s">
        <v>392</v>
      </c>
      <c r="K118" s="225">
        <f t="shared" si="9"/>
        <v>0</v>
      </c>
      <c r="L118" s="226">
        <v>223.31</v>
      </c>
      <c r="M118" s="227">
        <f t="shared" si="10"/>
        <v>0</v>
      </c>
      <c r="N118">
        <f t="shared" si="11"/>
        <v>0</v>
      </c>
    </row>
    <row r="119" spans="1:14" ht="12.75">
      <c r="A119" s="221">
        <v>1287</v>
      </c>
      <c r="B119" s="75" t="s">
        <v>392</v>
      </c>
      <c r="C119" s="78"/>
      <c r="D119" s="77"/>
      <c r="E119" s="222" t="s">
        <v>133</v>
      </c>
      <c r="F119" s="75"/>
      <c r="G119" s="77"/>
      <c r="H119" s="79">
        <v>124.97</v>
      </c>
      <c r="I119" s="223"/>
      <c r="J119" s="224" t="s">
        <v>392</v>
      </c>
      <c r="K119" s="225">
        <f t="shared" si="9"/>
        <v>0</v>
      </c>
      <c r="L119" s="226">
        <v>124.97</v>
      </c>
      <c r="M119" s="227">
        <f t="shared" si="10"/>
        <v>0</v>
      </c>
      <c r="N119">
        <f t="shared" si="11"/>
        <v>0</v>
      </c>
    </row>
    <row r="120" spans="1:14" ht="12.75">
      <c r="A120" s="221">
        <v>1300</v>
      </c>
      <c r="B120" s="75" t="s">
        <v>392</v>
      </c>
      <c r="C120" s="78"/>
      <c r="D120" s="77"/>
      <c r="E120" s="222" t="s">
        <v>133</v>
      </c>
      <c r="F120" s="75"/>
      <c r="G120" s="77"/>
      <c r="H120" s="79">
        <v>237.47</v>
      </c>
      <c r="I120" s="223"/>
      <c r="J120" s="224" t="s">
        <v>392</v>
      </c>
      <c r="K120" s="225">
        <f t="shared" si="9"/>
        <v>0</v>
      </c>
      <c r="L120" s="226">
        <v>237.47</v>
      </c>
      <c r="M120" s="227">
        <f t="shared" si="10"/>
        <v>0</v>
      </c>
      <c r="N120">
        <f t="shared" si="11"/>
        <v>0</v>
      </c>
    </row>
    <row r="121" spans="1:14" ht="12.75">
      <c r="A121" s="221">
        <v>1303</v>
      </c>
      <c r="B121" s="75" t="s">
        <v>392</v>
      </c>
      <c r="C121" s="78"/>
      <c r="D121" s="77"/>
      <c r="E121" s="222" t="s">
        <v>133</v>
      </c>
      <c r="F121" s="75"/>
      <c r="G121" s="77"/>
      <c r="H121" s="79">
        <v>243.39</v>
      </c>
      <c r="I121" s="223"/>
      <c r="J121" s="224" t="s">
        <v>392</v>
      </c>
      <c r="K121" s="225">
        <f t="shared" si="9"/>
        <v>0</v>
      </c>
      <c r="L121" s="226">
        <v>243.39</v>
      </c>
      <c r="M121" s="227">
        <f t="shared" si="10"/>
        <v>0</v>
      </c>
      <c r="N121">
        <f t="shared" si="11"/>
        <v>0</v>
      </c>
    </row>
    <row r="122" spans="1:14" ht="12.75">
      <c r="A122" s="221">
        <v>1306</v>
      </c>
      <c r="B122" s="75" t="s">
        <v>392</v>
      </c>
      <c r="C122" s="78"/>
      <c r="D122" s="77"/>
      <c r="E122" s="222" t="s">
        <v>133</v>
      </c>
      <c r="F122" s="75"/>
      <c r="G122" s="77"/>
      <c r="H122" s="79">
        <v>150.96</v>
      </c>
      <c r="I122" s="223"/>
      <c r="J122" s="224" t="s">
        <v>392</v>
      </c>
      <c r="K122" s="225">
        <f t="shared" si="9"/>
        <v>0</v>
      </c>
      <c r="L122" s="226">
        <v>150.96</v>
      </c>
      <c r="M122" s="227">
        <f t="shared" si="10"/>
        <v>0</v>
      </c>
      <c r="N122">
        <f t="shared" si="11"/>
        <v>0</v>
      </c>
    </row>
    <row r="123" spans="1:14" ht="12.75">
      <c r="A123" s="221">
        <v>1313</v>
      </c>
      <c r="B123" s="75" t="s">
        <v>392</v>
      </c>
      <c r="C123" s="78"/>
      <c r="D123" s="77"/>
      <c r="E123" s="222" t="s">
        <v>133</v>
      </c>
      <c r="F123" s="75"/>
      <c r="G123" s="77"/>
      <c r="H123" s="79">
        <v>40.47</v>
      </c>
      <c r="I123" s="223"/>
      <c r="J123" s="224" t="s">
        <v>392</v>
      </c>
      <c r="K123" s="225">
        <f t="shared" si="9"/>
        <v>0</v>
      </c>
      <c r="L123" s="226">
        <v>40.47</v>
      </c>
      <c r="M123" s="227">
        <f t="shared" si="10"/>
        <v>0</v>
      </c>
      <c r="N123">
        <f t="shared" si="11"/>
        <v>0</v>
      </c>
    </row>
    <row r="124" spans="1:14" ht="12.75">
      <c r="A124" s="221">
        <v>1316</v>
      </c>
      <c r="B124" s="75" t="s">
        <v>392</v>
      </c>
      <c r="C124" s="78"/>
      <c r="D124" s="77"/>
      <c r="E124" s="222" t="s">
        <v>133</v>
      </c>
      <c r="F124" s="75"/>
      <c r="G124" s="77"/>
      <c r="H124" s="79">
        <v>25.93</v>
      </c>
      <c r="I124" s="223"/>
      <c r="J124" s="224" t="s">
        <v>392</v>
      </c>
      <c r="K124" s="225">
        <f t="shared" si="9"/>
        <v>0</v>
      </c>
      <c r="L124" s="226">
        <v>25.93</v>
      </c>
      <c r="M124" s="227">
        <f t="shared" si="10"/>
        <v>0</v>
      </c>
      <c r="N124">
        <f t="shared" si="11"/>
        <v>0</v>
      </c>
    </row>
    <row r="125" spans="1:14" ht="12.75">
      <c r="A125" s="221">
        <v>1326</v>
      </c>
      <c r="B125" s="75" t="s">
        <v>398</v>
      </c>
      <c r="C125" s="78"/>
      <c r="D125" s="77"/>
      <c r="E125" s="222" t="s">
        <v>133</v>
      </c>
      <c r="F125" s="75"/>
      <c r="G125" s="77"/>
      <c r="H125" s="79">
        <v>140</v>
      </c>
      <c r="I125" s="223"/>
      <c r="J125" s="224" t="s">
        <v>398</v>
      </c>
      <c r="K125" s="225">
        <f t="shared" si="9"/>
        <v>0</v>
      </c>
      <c r="L125" s="226">
        <v>140</v>
      </c>
      <c r="M125" s="227">
        <f t="shared" si="10"/>
        <v>0</v>
      </c>
      <c r="N125">
        <f t="shared" si="11"/>
        <v>0</v>
      </c>
    </row>
    <row r="126" spans="1:14" ht="12.75">
      <c r="A126" s="221">
        <v>1327</v>
      </c>
      <c r="B126" s="75" t="s">
        <v>398</v>
      </c>
      <c r="C126" s="78"/>
      <c r="D126" s="77"/>
      <c r="E126" s="222" t="s">
        <v>133</v>
      </c>
      <c r="F126" s="75"/>
      <c r="G126" s="77"/>
      <c r="H126" s="79">
        <v>200</v>
      </c>
      <c r="I126" s="223"/>
      <c r="J126" s="224" t="s">
        <v>398</v>
      </c>
      <c r="K126" s="225">
        <f t="shared" si="9"/>
        <v>0</v>
      </c>
      <c r="L126" s="226">
        <v>200</v>
      </c>
      <c r="M126" s="227">
        <f t="shared" si="10"/>
        <v>0</v>
      </c>
      <c r="N126">
        <f t="shared" si="11"/>
        <v>0</v>
      </c>
    </row>
    <row r="127" spans="1:14" ht="12.75">
      <c r="A127" s="221">
        <v>1328</v>
      </c>
      <c r="B127" s="75" t="s">
        <v>398</v>
      </c>
      <c r="C127" s="78"/>
      <c r="D127" s="77"/>
      <c r="E127" s="222" t="s">
        <v>133</v>
      </c>
      <c r="F127" s="75"/>
      <c r="G127" s="77"/>
      <c r="H127" s="79">
        <v>200</v>
      </c>
      <c r="I127" s="223"/>
      <c r="J127" s="224" t="s">
        <v>398</v>
      </c>
      <c r="K127" s="225">
        <f t="shared" si="9"/>
        <v>0</v>
      </c>
      <c r="L127" s="226">
        <v>200</v>
      </c>
      <c r="M127" s="227">
        <f t="shared" si="10"/>
        <v>0</v>
      </c>
      <c r="N127">
        <f t="shared" si="11"/>
        <v>0</v>
      </c>
    </row>
    <row r="128" spans="1:14" ht="12.75">
      <c r="A128" s="221">
        <v>1329</v>
      </c>
      <c r="B128" s="75" t="s">
        <v>398</v>
      </c>
      <c r="C128" s="78"/>
      <c r="D128" s="77"/>
      <c r="E128" s="222" t="s">
        <v>133</v>
      </c>
      <c r="F128" s="75"/>
      <c r="G128" s="77"/>
      <c r="H128" s="79">
        <v>200</v>
      </c>
      <c r="I128" s="223"/>
      <c r="J128" s="224" t="s">
        <v>398</v>
      </c>
      <c r="K128" s="225">
        <f t="shared" si="9"/>
        <v>0</v>
      </c>
      <c r="L128" s="226">
        <v>200</v>
      </c>
      <c r="M128" s="227">
        <f t="shared" si="10"/>
        <v>0</v>
      </c>
      <c r="N128">
        <f t="shared" si="11"/>
        <v>0</v>
      </c>
    </row>
    <row r="129" spans="1:14" ht="12.75">
      <c r="A129" s="221">
        <v>1330</v>
      </c>
      <c r="B129" s="75" t="s">
        <v>398</v>
      </c>
      <c r="C129" s="78"/>
      <c r="D129" s="77"/>
      <c r="E129" s="222" t="s">
        <v>133</v>
      </c>
      <c r="F129" s="75"/>
      <c r="G129" s="77"/>
      <c r="H129" s="79">
        <v>130</v>
      </c>
      <c r="I129" s="223"/>
      <c r="J129" s="224" t="s">
        <v>398</v>
      </c>
      <c r="K129" s="225">
        <f t="shared" si="9"/>
        <v>0</v>
      </c>
      <c r="L129" s="226">
        <v>130</v>
      </c>
      <c r="M129" s="227">
        <f t="shared" si="10"/>
        <v>0</v>
      </c>
      <c r="N129">
        <f t="shared" si="11"/>
        <v>0</v>
      </c>
    </row>
    <row r="130" spans="1:14" ht="12.75">
      <c r="A130" s="221">
        <v>1331</v>
      </c>
      <c r="B130" s="75" t="s">
        <v>398</v>
      </c>
      <c r="C130" s="78"/>
      <c r="D130" s="77"/>
      <c r="E130" s="222" t="s">
        <v>133</v>
      </c>
      <c r="F130" s="75"/>
      <c r="G130" s="77"/>
      <c r="H130" s="79">
        <v>130</v>
      </c>
      <c r="I130" s="223"/>
      <c r="J130" s="224" t="s">
        <v>398</v>
      </c>
      <c r="K130" s="225">
        <f t="shared" si="9"/>
        <v>0</v>
      </c>
      <c r="L130" s="226">
        <v>130</v>
      </c>
      <c r="M130" s="227">
        <f t="shared" si="10"/>
        <v>0</v>
      </c>
      <c r="N130">
        <f t="shared" si="11"/>
        <v>0</v>
      </c>
    </row>
    <row r="131" spans="1:14" ht="12.75">
      <c r="A131" s="221">
        <v>1332</v>
      </c>
      <c r="B131" s="75" t="s">
        <v>398</v>
      </c>
      <c r="C131" s="78"/>
      <c r="D131" s="77"/>
      <c r="E131" s="222" t="s">
        <v>133</v>
      </c>
      <c r="F131" s="75"/>
      <c r="G131" s="77"/>
      <c r="H131" s="79">
        <v>60</v>
      </c>
      <c r="I131" s="223"/>
      <c r="J131" s="224" t="s">
        <v>398</v>
      </c>
      <c r="K131" s="225">
        <f t="shared" si="9"/>
        <v>0</v>
      </c>
      <c r="L131" s="226">
        <v>60</v>
      </c>
      <c r="M131" s="227">
        <f t="shared" si="10"/>
        <v>0</v>
      </c>
      <c r="N131">
        <f t="shared" si="11"/>
        <v>0</v>
      </c>
    </row>
    <row r="132" spans="1:14" ht="12.75">
      <c r="A132" s="221">
        <v>1336</v>
      </c>
      <c r="B132" s="75" t="s">
        <v>398</v>
      </c>
      <c r="C132" s="78"/>
      <c r="D132" s="77"/>
      <c r="E132" s="222" t="s">
        <v>133</v>
      </c>
      <c r="F132" s="75"/>
      <c r="G132" s="77"/>
      <c r="H132" s="79">
        <v>821.73</v>
      </c>
      <c r="I132" s="223"/>
      <c r="J132" s="224" t="s">
        <v>398</v>
      </c>
      <c r="K132" s="225">
        <f t="shared" si="9"/>
        <v>0</v>
      </c>
      <c r="L132" s="226">
        <v>821.73</v>
      </c>
      <c r="M132" s="227">
        <f t="shared" si="10"/>
        <v>0</v>
      </c>
      <c r="N132">
        <f t="shared" si="11"/>
        <v>0</v>
      </c>
    </row>
    <row r="133" spans="1:14" ht="12.75">
      <c r="A133" s="221">
        <v>1337</v>
      </c>
      <c r="B133" s="75" t="s">
        <v>398</v>
      </c>
      <c r="C133" s="78"/>
      <c r="D133" s="77"/>
      <c r="E133" s="222" t="s">
        <v>133</v>
      </c>
      <c r="F133" s="75"/>
      <c r="G133" s="77"/>
      <c r="H133" s="79">
        <v>149.77</v>
      </c>
      <c r="I133" s="223"/>
      <c r="J133" s="224" t="s">
        <v>398</v>
      </c>
      <c r="K133" s="225">
        <f t="shared" si="9"/>
        <v>0</v>
      </c>
      <c r="L133" s="226">
        <v>149.77</v>
      </c>
      <c r="M133" s="227">
        <f t="shared" si="10"/>
        <v>0</v>
      </c>
      <c r="N133">
        <f t="shared" si="11"/>
        <v>0</v>
      </c>
    </row>
    <row r="134" spans="1:14" ht="12.75">
      <c r="A134" s="221">
        <v>1338</v>
      </c>
      <c r="B134" s="75" t="s">
        <v>398</v>
      </c>
      <c r="C134" s="78"/>
      <c r="D134" s="77"/>
      <c r="E134" s="222" t="s">
        <v>133</v>
      </c>
      <c r="F134" s="75"/>
      <c r="G134" s="77"/>
      <c r="H134" s="79">
        <v>814.7</v>
      </c>
      <c r="I134" s="223"/>
      <c r="J134" s="224" t="s">
        <v>398</v>
      </c>
      <c r="K134" s="225">
        <f t="shared" si="9"/>
        <v>0</v>
      </c>
      <c r="L134" s="226">
        <v>814.7</v>
      </c>
      <c r="M134" s="227">
        <f t="shared" si="10"/>
        <v>0</v>
      </c>
      <c r="N134">
        <f t="shared" si="11"/>
        <v>0</v>
      </c>
    </row>
    <row r="135" spans="1:14" ht="12.75">
      <c r="A135" s="221">
        <v>1377</v>
      </c>
      <c r="B135" s="75" t="s">
        <v>486</v>
      </c>
      <c r="C135" s="78"/>
      <c r="D135" s="77"/>
      <c r="E135" s="222" t="s">
        <v>133</v>
      </c>
      <c r="F135" s="75"/>
      <c r="G135" s="77"/>
      <c r="H135" s="79">
        <v>216.88</v>
      </c>
      <c r="I135" s="223"/>
      <c r="J135" s="224" t="s">
        <v>486</v>
      </c>
      <c r="K135" s="225">
        <f t="shared" si="9"/>
        <v>0</v>
      </c>
      <c r="L135" s="226">
        <v>216.88</v>
      </c>
      <c r="M135" s="227">
        <f t="shared" si="10"/>
        <v>0</v>
      </c>
      <c r="N135">
        <f t="shared" si="11"/>
        <v>0</v>
      </c>
    </row>
    <row r="136" spans="1:14" ht="12.75">
      <c r="A136" s="221">
        <v>1378</v>
      </c>
      <c r="B136" s="75" t="s">
        <v>486</v>
      </c>
      <c r="C136" s="78"/>
      <c r="D136" s="77"/>
      <c r="E136" s="222" t="s">
        <v>133</v>
      </c>
      <c r="F136" s="75"/>
      <c r="G136" s="77"/>
      <c r="H136" s="79">
        <v>178.65</v>
      </c>
      <c r="I136" s="223"/>
      <c r="J136" s="224" t="s">
        <v>486</v>
      </c>
      <c r="K136" s="225">
        <f>IF(I136&lt;&gt;"",J136-I136,0)</f>
        <v>0</v>
      </c>
      <c r="L136" s="226">
        <v>178.65</v>
      </c>
      <c r="M136" s="227">
        <f>IF(I136&lt;&gt;"",L136*K136,0)</f>
        <v>0</v>
      </c>
      <c r="N136">
        <f t="shared" si="11"/>
        <v>0</v>
      </c>
    </row>
    <row r="137" spans="1:14" ht="12.75">
      <c r="A137" s="221">
        <v>1379</v>
      </c>
      <c r="B137" s="75" t="s">
        <v>486</v>
      </c>
      <c r="C137" s="78"/>
      <c r="D137" s="77"/>
      <c r="E137" s="222" t="s">
        <v>133</v>
      </c>
      <c r="F137" s="75"/>
      <c r="G137" s="77"/>
      <c r="H137" s="79">
        <v>43.7</v>
      </c>
      <c r="I137" s="223"/>
      <c r="J137" s="224" t="s">
        <v>486</v>
      </c>
      <c r="K137" s="225">
        <f>IF(I137&lt;&gt;"",J137-I137,0)</f>
        <v>0</v>
      </c>
      <c r="L137" s="226">
        <v>43.7</v>
      </c>
      <c r="M137" s="227">
        <f>IF(I137&lt;&gt;"",L137*K137,0)</f>
        <v>0</v>
      </c>
      <c r="N137">
        <f t="shared" si="11"/>
        <v>0</v>
      </c>
    </row>
    <row r="138" spans="1:14" ht="12.75">
      <c r="A138" s="221">
        <v>1380</v>
      </c>
      <c r="B138" s="75" t="s">
        <v>487</v>
      </c>
      <c r="C138" s="78"/>
      <c r="D138" s="77"/>
      <c r="E138" s="222" t="s">
        <v>133</v>
      </c>
      <c r="F138" s="75"/>
      <c r="G138" s="77"/>
      <c r="H138" s="79">
        <v>33.58</v>
      </c>
      <c r="I138" s="223"/>
      <c r="J138" s="224" t="s">
        <v>487</v>
      </c>
      <c r="K138" s="225">
        <f>IF(I138&lt;&gt;"",J138-I138,0)</f>
        <v>0</v>
      </c>
      <c r="L138" s="226">
        <v>33.58</v>
      </c>
      <c r="M138" s="227">
        <f>IF(I138&lt;&gt;"",L138*K138,0)</f>
        <v>0</v>
      </c>
      <c r="N138">
        <f t="shared" si="11"/>
        <v>0</v>
      </c>
    </row>
    <row r="139" spans="1:14" ht="12.75">
      <c r="A139" s="221">
        <v>1383</v>
      </c>
      <c r="B139" s="75" t="s">
        <v>373</v>
      </c>
      <c r="C139" s="78"/>
      <c r="D139" s="77"/>
      <c r="E139" s="222" t="s">
        <v>133</v>
      </c>
      <c r="F139" s="75"/>
      <c r="G139" s="77"/>
      <c r="H139" s="79">
        <v>2</v>
      </c>
      <c r="I139" s="223"/>
      <c r="J139" s="224" t="s">
        <v>373</v>
      </c>
      <c r="K139" s="225">
        <f>IF(I139&lt;&gt;"",J139-I139,0)</f>
        <v>0</v>
      </c>
      <c r="L139" s="226">
        <v>2</v>
      </c>
      <c r="M139" s="227">
        <f>IF(I139&lt;&gt;"",L139*K139,0)</f>
        <v>0</v>
      </c>
      <c r="N139">
        <f t="shared" si="11"/>
        <v>0</v>
      </c>
    </row>
    <row r="140" spans="1:14" ht="12.75">
      <c r="A140" s="221">
        <v>1384</v>
      </c>
      <c r="B140" s="75" t="s">
        <v>373</v>
      </c>
      <c r="C140" s="78"/>
      <c r="D140" s="77"/>
      <c r="E140" s="222" t="s">
        <v>133</v>
      </c>
      <c r="F140" s="75"/>
      <c r="G140" s="77"/>
      <c r="H140" s="79">
        <v>2</v>
      </c>
      <c r="I140" s="223"/>
      <c r="J140" s="224" t="s">
        <v>373</v>
      </c>
      <c r="K140" s="225">
        <f>IF(I140&lt;&gt;"",J140-I140,0)</f>
        <v>0</v>
      </c>
      <c r="L140" s="226">
        <v>2</v>
      </c>
      <c r="M140" s="227">
        <f>IF(I140&lt;&gt;"",L140*K140,0)</f>
        <v>0</v>
      </c>
      <c r="N140">
        <f t="shared" si="11"/>
        <v>0</v>
      </c>
    </row>
    <row r="141" spans="1:13" ht="12.75">
      <c r="A141" s="221"/>
      <c r="B141" s="75"/>
      <c r="C141" s="78"/>
      <c r="D141" s="77"/>
      <c r="E141" s="222"/>
      <c r="F141" s="75"/>
      <c r="G141" s="77"/>
      <c r="H141" s="79"/>
      <c r="I141" s="228"/>
      <c r="J141" s="229"/>
      <c r="K141" s="230"/>
      <c r="L141" s="231"/>
      <c r="M141" s="232"/>
    </row>
    <row r="142" spans="1:13" ht="12.75">
      <c r="A142" s="221"/>
      <c r="B142" s="75"/>
      <c r="C142" s="78"/>
      <c r="D142" s="77"/>
      <c r="E142" s="222"/>
      <c r="F142" s="75"/>
      <c r="G142" s="77"/>
      <c r="H142" s="79"/>
      <c r="I142" s="228"/>
      <c r="J142" s="229"/>
      <c r="K142" s="233" t="s">
        <v>488</v>
      </c>
      <c r="L142" s="234">
        <f>SUM(N8:N140)</f>
        <v>0</v>
      </c>
      <c r="M142" s="235">
        <f>SUM(M8:M140)</f>
        <v>0</v>
      </c>
    </row>
    <row r="143" spans="1:13" ht="12.75">
      <c r="A143" s="221"/>
      <c r="B143" s="75"/>
      <c r="C143" s="78"/>
      <c r="D143" s="77"/>
      <c r="E143" s="222"/>
      <c r="F143" s="75"/>
      <c r="G143" s="77"/>
      <c r="H143" s="79"/>
      <c r="I143" s="228"/>
      <c r="J143" s="229"/>
      <c r="K143" s="233" t="s">
        <v>489</v>
      </c>
      <c r="L143" s="234"/>
      <c r="M143" s="235">
        <f>IF(L142&lt;&gt;0,M142/L142,0)</f>
        <v>0</v>
      </c>
    </row>
    <row r="144" spans="1:13" ht="12.75">
      <c r="A144" s="221"/>
      <c r="B144" s="75"/>
      <c r="C144" s="78"/>
      <c r="D144" s="77"/>
      <c r="E144" s="222"/>
      <c r="F144" s="75"/>
      <c r="G144" s="77"/>
      <c r="H144" s="79"/>
      <c r="I144" s="228"/>
      <c r="J144" s="229"/>
      <c r="K144" s="233"/>
      <c r="L144" s="234"/>
      <c r="M144" s="235"/>
    </row>
    <row r="145" spans="1:13" ht="12.75">
      <c r="A145" s="221"/>
      <c r="B145" s="75"/>
      <c r="C145" s="78"/>
      <c r="D145" s="77"/>
      <c r="E145" s="222"/>
      <c r="F145" s="75"/>
      <c r="G145" s="77"/>
      <c r="H145" s="79"/>
      <c r="I145" s="228"/>
      <c r="J145" s="229"/>
      <c r="K145" s="233" t="s">
        <v>478</v>
      </c>
      <c r="L145" s="234">
        <f>FattureTempi!AE152</f>
        <v>136380.8900000001</v>
      </c>
      <c r="M145" s="235">
        <f>FattureTempi!AF152</f>
        <v>-3263378.109999999</v>
      </c>
    </row>
    <row r="146" spans="1:13" ht="12.75">
      <c r="A146" s="221"/>
      <c r="B146" s="75"/>
      <c r="C146" s="78"/>
      <c r="D146" s="77"/>
      <c r="E146" s="222"/>
      <c r="F146" s="75"/>
      <c r="G146" s="77"/>
      <c r="H146" s="79"/>
      <c r="I146" s="228"/>
      <c r="J146" s="229"/>
      <c r="K146" s="233" t="s">
        <v>479</v>
      </c>
      <c r="L146" s="234"/>
      <c r="M146" s="235">
        <f>FattureTempi!AF153</f>
        <v>-23.928411891138094</v>
      </c>
    </row>
    <row r="147" spans="1:13" ht="12.75">
      <c r="A147" s="221"/>
      <c r="B147" s="75"/>
      <c r="C147" s="78"/>
      <c r="D147" s="77"/>
      <c r="E147" s="222"/>
      <c r="F147" s="75"/>
      <c r="G147" s="77"/>
      <c r="H147" s="79"/>
      <c r="I147" s="228"/>
      <c r="J147" s="229"/>
      <c r="K147" s="233"/>
      <c r="L147" s="234"/>
      <c r="M147" s="235"/>
    </row>
    <row r="148" spans="1:13" ht="12.75">
      <c r="A148" s="221"/>
      <c r="B148" s="75"/>
      <c r="C148" s="78"/>
      <c r="D148" s="77"/>
      <c r="E148" s="222"/>
      <c r="F148" s="75"/>
      <c r="G148" s="77"/>
      <c r="H148" s="79"/>
      <c r="I148" s="228"/>
      <c r="J148" s="229"/>
      <c r="K148" s="236" t="s">
        <v>490</v>
      </c>
      <c r="L148" s="237">
        <f>L145+L142</f>
        <v>136380.8900000001</v>
      </c>
      <c r="M148" s="238">
        <f>M145+M142</f>
        <v>-3263378.109999999</v>
      </c>
    </row>
    <row r="149" spans="1:13" ht="12.75">
      <c r="A149" s="221"/>
      <c r="B149" s="75"/>
      <c r="C149" s="78"/>
      <c r="D149" s="77"/>
      <c r="E149" s="222"/>
      <c r="F149" s="75"/>
      <c r="G149" s="77"/>
      <c r="H149" s="79"/>
      <c r="I149" s="228"/>
      <c r="J149" s="229"/>
      <c r="K149" s="236" t="s">
        <v>491</v>
      </c>
      <c r="L149" s="237"/>
      <c r="M149" s="238">
        <f>(M148/L148)</f>
        <v>-23.928411891138094</v>
      </c>
    </row>
    <row r="150" ht="12.75">
      <c r="M150" s="135"/>
    </row>
    <row r="151" spans="7:8" ht="12.75">
      <c r="G151" s="6"/>
      <c r="H151" s="2"/>
    </row>
  </sheetData>
  <sheetProtection/>
  <mergeCells count="5">
    <mergeCell ref="A5:H5"/>
    <mergeCell ref="A1:M1"/>
    <mergeCell ref="A3:M3"/>
    <mergeCell ref="A4:M4"/>
    <mergeCell ref="I5:M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5" t="s">
        <v>101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7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0" t="s">
        <v>100</v>
      </c>
      <c r="B5" s="291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99" t="s">
        <v>98</v>
      </c>
      <c r="O5" s="300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0" t="s">
        <v>97</v>
      </c>
      <c r="B7" s="284"/>
      <c r="C7" s="165">
        <f>Debiti!G6</f>
        <v>0</v>
      </c>
      <c r="D7" s="163"/>
      <c r="E7" s="304" t="s">
        <v>111</v>
      </c>
      <c r="F7" s="305"/>
      <c r="G7" s="305"/>
      <c r="H7" s="97"/>
      <c r="I7" s="184"/>
      <c r="J7" s="183"/>
      <c r="K7" s="97"/>
      <c r="L7" s="174"/>
      <c r="M7" s="182"/>
      <c r="N7" s="299" t="s">
        <v>96</v>
      </c>
      <c r="O7" s="300"/>
      <c r="P7" s="300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2" t="s">
        <v>95</v>
      </c>
      <c r="B9" s="298"/>
      <c r="C9" s="175">
        <f>ElencoFatture!O6</f>
        <v>0</v>
      </c>
      <c r="D9" s="176"/>
      <c r="E9" s="292" t="s">
        <v>89</v>
      </c>
      <c r="F9" s="293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2" t="s">
        <v>93</v>
      </c>
      <c r="B10" s="293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2" t="s">
        <v>92</v>
      </c>
      <c r="B11" s="294"/>
      <c r="C11" s="175">
        <f>ElencoFatture!O8</f>
        <v>0</v>
      </c>
      <c r="D11" s="176"/>
      <c r="E11" s="292" t="s">
        <v>89</v>
      </c>
      <c r="F11" s="298"/>
      <c r="G11" s="175">
        <f>C11/100*5</f>
        <v>0</v>
      </c>
      <c r="H11" s="163"/>
      <c r="I11" s="303"/>
      <c r="J11" s="303"/>
      <c r="K11" s="97"/>
      <c r="L11" s="174"/>
      <c r="M11" s="161"/>
      <c r="N11" s="299" t="s">
        <v>91</v>
      </c>
      <c r="O11" s="300"/>
      <c r="P11" s="300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0" t="s">
        <v>90</v>
      </c>
      <c r="B13" s="281"/>
      <c r="C13" s="165">
        <f>C11</f>
        <v>0</v>
      </c>
      <c r="D13" s="173"/>
      <c r="E13" s="280" t="s">
        <v>89</v>
      </c>
      <c r="F13" s="281"/>
      <c r="G13" s="164">
        <f>C13/100*5</f>
        <v>0</v>
      </c>
      <c r="H13" s="163"/>
      <c r="I13" s="285" t="s">
        <v>88</v>
      </c>
      <c r="J13" s="286"/>
      <c r="L13" s="162" t="str">
        <f>IF(C7&lt;=G13,"SI","NO")</f>
        <v>SI</v>
      </c>
      <c r="M13" s="161"/>
      <c r="N13" s="301" t="s">
        <v>87</v>
      </c>
      <c r="O13" s="302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0" t="s">
        <v>86</v>
      </c>
      <c r="B15" s="284"/>
      <c r="C15" s="165">
        <v>0</v>
      </c>
      <c r="D15" s="97"/>
      <c r="E15" s="280" t="s">
        <v>85</v>
      </c>
      <c r="F15" s="281"/>
      <c r="G15" s="164">
        <f>IF(OR(C15=0,C15="0,00"),0,C7/C15)</f>
        <v>0</v>
      </c>
      <c r="H15" s="163"/>
      <c r="I15" s="285" t="s">
        <v>84</v>
      </c>
      <c r="J15" s="286"/>
      <c r="L15" s="162" t="str">
        <f>IF(G15&lt;=0.9,"SI","NO")</f>
        <v>SI</v>
      </c>
      <c r="M15" s="161"/>
      <c r="N15" s="301" t="s">
        <v>83</v>
      </c>
      <c r="O15" s="302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2" t="s">
        <v>82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ht="15">
      <c r="A19" s="283" t="s">
        <v>81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</row>
    <row r="20" spans="1:13" ht="15">
      <c r="A20" s="279" t="s">
        <v>80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9" t="s">
        <v>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</row>
    <row r="23" spans="1:13" ht="15">
      <c r="A23" s="279" t="s">
        <v>77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</row>
    <row r="24" spans="1:13" ht="15">
      <c r="A24" s="279" t="s">
        <v>76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</row>
    <row r="25" spans="1:13" ht="15">
      <c r="A25" s="279" t="s">
        <v>75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5" t="s">
        <v>70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0" t="s">
        <v>71</v>
      </c>
      <c r="B5" s="306"/>
      <c r="C5" s="306"/>
      <c r="D5" s="306"/>
      <c r="E5" s="306"/>
      <c r="F5" s="307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0" t="s">
        <v>72</v>
      </c>
      <c r="B6" s="306"/>
      <c r="C6" s="306"/>
      <c r="D6" s="306"/>
      <c r="E6" s="306"/>
      <c r="F6" s="306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47" t="s">
        <v>14</v>
      </c>
      <c r="B8" s="271"/>
      <c r="C8" s="272"/>
      <c r="D8" s="247" t="s">
        <v>15</v>
      </c>
      <c r="E8" s="271"/>
      <c r="F8" s="271"/>
      <c r="G8" s="271"/>
      <c r="H8" s="271"/>
      <c r="I8" s="271"/>
      <c r="J8" s="271"/>
      <c r="K8" s="272"/>
      <c r="L8" s="247" t="s">
        <v>16</v>
      </c>
      <c r="M8" s="271"/>
      <c r="N8" s="272"/>
      <c r="O8" s="247" t="s">
        <v>1</v>
      </c>
      <c r="P8" s="271"/>
      <c r="Q8" s="271"/>
      <c r="R8" s="247" t="s">
        <v>17</v>
      </c>
      <c r="S8" s="272"/>
      <c r="T8" s="247" t="s">
        <v>18</v>
      </c>
      <c r="U8" s="271"/>
      <c r="V8" s="271"/>
      <c r="W8" s="272"/>
      <c r="X8" s="247" t="s">
        <v>19</v>
      </c>
      <c r="Y8" s="271"/>
      <c r="Z8" s="271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153"/>
    </row>
    <row r="2" s="97" customFormat="1" ht="15" customHeight="1"/>
    <row r="3" spans="1:17" s="90" customFormat="1" ht="22.5" customHeight="1">
      <c r="A3" s="312" t="s">
        <v>110</v>
      </c>
      <c r="B3" s="312"/>
      <c r="C3" s="312"/>
      <c r="D3" s="312"/>
      <c r="E3" s="312"/>
      <c r="F3" s="312"/>
      <c r="G3" s="312"/>
      <c r="H3" s="312"/>
      <c r="I3" s="312"/>
      <c r="J3" s="313"/>
      <c r="K3" s="313"/>
      <c r="L3" s="313"/>
      <c r="M3" s="313"/>
      <c r="N3" s="313"/>
      <c r="O3" s="313"/>
      <c r="P3" s="313"/>
      <c r="Q3" s="152"/>
    </row>
    <row r="4" spans="1:17" s="90" customFormat="1" ht="1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152"/>
    </row>
    <row r="5" spans="1:17" s="90" customFormat="1" ht="22.5" customHeight="1">
      <c r="A5" s="317" t="s">
        <v>109</v>
      </c>
      <c r="B5" s="317"/>
      <c r="C5" s="317"/>
      <c r="D5" s="317"/>
      <c r="E5" s="317"/>
      <c r="F5" s="317"/>
      <c r="G5" s="317"/>
      <c r="H5" s="317"/>
      <c r="I5" s="318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25" t="s">
        <v>95</v>
      </c>
      <c r="D6" s="326"/>
      <c r="E6" s="326"/>
      <c r="F6" s="326"/>
      <c r="G6" s="327"/>
      <c r="H6" s="200">
        <v>0</v>
      </c>
      <c r="I6" s="204"/>
      <c r="J6" s="323" t="s">
        <v>95</v>
      </c>
      <c r="K6" s="323"/>
      <c r="L6" s="323"/>
      <c r="M6" s="323"/>
      <c r="N6" s="324"/>
      <c r="O6" s="205">
        <v>0</v>
      </c>
      <c r="P6" s="204"/>
    </row>
    <row r="7" spans="3:16" s="90" customFormat="1" ht="22.5" customHeight="1">
      <c r="C7" s="325" t="s">
        <v>93</v>
      </c>
      <c r="D7" s="326"/>
      <c r="E7" s="326"/>
      <c r="F7" s="326"/>
      <c r="G7" s="201"/>
      <c r="H7" s="200">
        <v>0</v>
      </c>
      <c r="I7" s="202"/>
      <c r="J7" s="321" t="s">
        <v>93</v>
      </c>
      <c r="K7" s="321"/>
      <c r="L7" s="321"/>
      <c r="M7" s="321"/>
      <c r="N7" s="322"/>
      <c r="O7" s="203">
        <v>0</v>
      </c>
      <c r="P7" s="202"/>
    </row>
    <row r="8" spans="3:16" s="90" customFormat="1" ht="22.5" customHeight="1">
      <c r="C8" s="325" t="s">
        <v>92</v>
      </c>
      <c r="D8" s="326"/>
      <c r="E8" s="326"/>
      <c r="F8" s="326"/>
      <c r="G8" s="201"/>
      <c r="H8" s="200">
        <f>H6-H7</f>
        <v>0</v>
      </c>
      <c r="I8" s="198"/>
      <c r="J8" s="319" t="s">
        <v>92</v>
      </c>
      <c r="K8" s="319"/>
      <c r="L8" s="319"/>
      <c r="M8" s="319"/>
      <c r="N8" s="320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4" t="s">
        <v>107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6"/>
    </row>
    <row r="11" spans="1:16" s="90" customFormat="1" ht="22.5" customHeight="1">
      <c r="A11" s="247" t="s">
        <v>14</v>
      </c>
      <c r="B11" s="272"/>
      <c r="C11" s="247" t="s">
        <v>15</v>
      </c>
      <c r="D11" s="271"/>
      <c r="E11" s="271"/>
      <c r="F11" s="271"/>
      <c r="G11" s="271"/>
      <c r="H11" s="271"/>
      <c r="I11" s="272"/>
      <c r="J11" s="247" t="s">
        <v>1</v>
      </c>
      <c r="K11" s="272"/>
      <c r="L11" s="150"/>
      <c r="M11" s="247" t="s">
        <v>62</v>
      </c>
      <c r="N11" s="271"/>
      <c r="O11" s="271"/>
      <c r="P11" s="272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Daniele Lai</cp:lastModifiedBy>
  <cp:lastPrinted>2015-01-23T09:39:52Z</cp:lastPrinted>
  <dcterms:created xsi:type="dcterms:W3CDTF">1996-11-05T10:16:36Z</dcterms:created>
  <dcterms:modified xsi:type="dcterms:W3CDTF">2021-02-19T16:04:47Z</dcterms:modified>
  <cp:category/>
  <cp:version/>
  <cp:contentType/>
  <cp:contentStatus/>
</cp:coreProperties>
</file>